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erez\Dropbox\Perez-Griño\MAB\presentacion ccaa 2022\Anual\"/>
    </mc:Choice>
  </mc:AlternateContent>
  <xr:revisionPtr revIDLastSave="0" documentId="13_ncr:1_{621DF969-B190-49FA-853B-24AB7AC40685}" xr6:coauthVersionLast="47" xr6:coauthVersionMax="47" xr10:uidLastSave="{00000000-0000-0000-0000-000000000000}"/>
  <bookViews>
    <workbookView xWindow="-120" yWindow="-120" windowWidth="38640" windowHeight="21120" xr2:uid="{46B8979E-4419-4D86-B696-0A5101962F3B}"/>
  </bookViews>
  <sheets>
    <sheet name="BCE CONS" sheetId="3" r:id="rId1"/>
    <sheet name="PL CONS" sheetId="4" r:id="rId2"/>
    <sheet name="BCE" sheetId="1" r:id="rId3"/>
    <sheet name="PL" sheetId="2" r:id="rId4"/>
  </sheets>
  <definedNames>
    <definedName name="_xlnm._FilterDatabase" localSheetId="2" hidden="1">BCE!$Q$8:$Q$181</definedName>
    <definedName name="_xlnm._FilterDatabase" localSheetId="0" hidden="1">'BCE CONS'!$L$6:$L$148</definedName>
    <definedName name="_xlnm._FilterDatabase" localSheetId="3" hidden="1">PL!$Q$8:$Q$94</definedName>
    <definedName name="_xlnm._FilterDatabase" localSheetId="1" hidden="1">'PL CONS'!$L$7:$L$109</definedName>
    <definedName name="_xlnm.Print_Area" localSheetId="2">BCE!$C$5:$Q$183</definedName>
    <definedName name="_xlnm.Print_Area" localSheetId="0">'BCE CONS'!$C$2:$K$148</definedName>
    <definedName name="_xlnm.Print_Area" localSheetId="3">PL!$C$1:$P$95</definedName>
    <definedName name="_xlnm.Print_Area" localSheetId="1">'PL CONS'!$C$1:$L$110</definedName>
    <definedName name="EPIGRAFES">#REF!</definedName>
    <definedName name="_xlnm.Print_Titles" localSheetId="0">'BCE CONS'!$2:$4</definedName>
    <definedName name="_xlnm.Print_Titles" localSheetId="1">'PL CONS'!$2:$5</definedName>
  </definedNames>
  <calcPr calcId="191029" iterate="1" iterateCount="101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9" i="4" l="1"/>
  <c r="L108" i="4"/>
  <c r="L105" i="4"/>
  <c r="L104" i="4"/>
  <c r="L103" i="4"/>
  <c r="L102" i="4"/>
  <c r="L101" i="4"/>
  <c r="L100" i="4"/>
  <c r="L98" i="4"/>
  <c r="L97" i="4"/>
  <c r="L96" i="4"/>
  <c r="L95" i="4"/>
  <c r="L93" i="4"/>
  <c r="L92" i="4"/>
  <c r="L91" i="4"/>
  <c r="L90" i="4"/>
  <c r="L89" i="4"/>
  <c r="L88" i="4"/>
  <c r="L87" i="4"/>
  <c r="L86" i="4"/>
  <c r="L84" i="4"/>
  <c r="L83" i="4"/>
  <c r="L82" i="4"/>
  <c r="L81" i="4"/>
  <c r="J80" i="4"/>
  <c r="L80" i="4" s="1"/>
  <c r="L79" i="4"/>
  <c r="L78" i="4"/>
  <c r="L77" i="4"/>
  <c r="J76" i="4"/>
  <c r="J85" i="4" s="1"/>
  <c r="L85" i="4" s="1"/>
  <c r="L75" i="4"/>
  <c r="L74" i="4"/>
  <c r="L73" i="4"/>
  <c r="J72" i="4"/>
  <c r="L72" i="4" s="1"/>
  <c r="L71" i="4"/>
  <c r="L70" i="4"/>
  <c r="L69" i="4"/>
  <c r="L68" i="4"/>
  <c r="J68" i="4"/>
  <c r="L67" i="4"/>
  <c r="L66" i="4"/>
  <c r="L65" i="4"/>
  <c r="L64" i="4"/>
  <c r="L63" i="4"/>
  <c r="L62" i="4"/>
  <c r="L61" i="4"/>
  <c r="J61" i="4"/>
  <c r="L60" i="4"/>
  <c r="L59" i="4"/>
  <c r="L57" i="4"/>
  <c r="L56" i="4"/>
  <c r="L55" i="4"/>
  <c r="L54" i="4"/>
  <c r="L53" i="4"/>
  <c r="L52" i="4"/>
  <c r="L51" i="4"/>
  <c r="J50" i="4"/>
  <c r="L50" i="4" s="1"/>
  <c r="L49" i="4"/>
  <c r="L48" i="4"/>
  <c r="L47" i="4"/>
  <c r="J46" i="4"/>
  <c r="L46" i="4" s="1"/>
  <c r="L45" i="4"/>
  <c r="L44" i="4"/>
  <c r="L43" i="4"/>
  <c r="L42" i="4"/>
  <c r="L41" i="4"/>
  <c r="L40" i="4"/>
  <c r="L39" i="4"/>
  <c r="L38" i="4"/>
  <c r="L37" i="4"/>
  <c r="L36" i="4"/>
  <c r="J35" i="4"/>
  <c r="L35" i="4" s="1"/>
  <c r="L34" i="4"/>
  <c r="L33" i="4"/>
  <c r="L32" i="4"/>
  <c r="L31" i="4"/>
  <c r="J30" i="4"/>
  <c r="L30" i="4" s="1"/>
  <c r="L29" i="4"/>
  <c r="L28" i="4"/>
  <c r="L27" i="4"/>
  <c r="J26" i="4"/>
  <c r="L26" i="4" s="1"/>
  <c r="L25" i="4"/>
  <c r="L24" i="4"/>
  <c r="L23" i="4"/>
  <c r="L22" i="4"/>
  <c r="L21" i="4"/>
  <c r="L20" i="4"/>
  <c r="J20" i="4"/>
  <c r="L19" i="4"/>
  <c r="L18" i="4"/>
  <c r="L17" i="4"/>
  <c r="L16" i="4"/>
  <c r="L15" i="4"/>
  <c r="L14" i="4"/>
  <c r="L13" i="4"/>
  <c r="J12" i="4"/>
  <c r="L12" i="4" s="1"/>
  <c r="L11" i="4"/>
  <c r="L10" i="4"/>
  <c r="L9" i="4"/>
  <c r="L8" i="4"/>
  <c r="C2" i="4"/>
  <c r="L147" i="3"/>
  <c r="L146" i="3"/>
  <c r="L145" i="3"/>
  <c r="L144" i="3"/>
  <c r="L143" i="3"/>
  <c r="L142" i="3"/>
  <c r="L141" i="3"/>
  <c r="L140" i="3"/>
  <c r="L139" i="3"/>
  <c r="L138" i="3"/>
  <c r="J137" i="3"/>
  <c r="L137" i="3" s="1"/>
  <c r="L136" i="3"/>
  <c r="L135" i="3"/>
  <c r="L133" i="3"/>
  <c r="J133" i="3"/>
  <c r="L132" i="3"/>
  <c r="L131" i="3"/>
  <c r="L130" i="3"/>
  <c r="L129" i="3"/>
  <c r="L128" i="3"/>
  <c r="J127" i="3"/>
  <c r="L127" i="3" s="1"/>
  <c r="L126" i="3"/>
  <c r="L125" i="3"/>
  <c r="L124" i="3"/>
  <c r="J123" i="3"/>
  <c r="L123" i="3" s="1"/>
  <c r="L122" i="3"/>
  <c r="L121" i="3"/>
  <c r="L120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J106" i="3"/>
  <c r="L106" i="3" s="1"/>
  <c r="L105" i="3"/>
  <c r="L104" i="3"/>
  <c r="L103" i="3"/>
  <c r="L102" i="3"/>
  <c r="L101" i="3"/>
  <c r="J100" i="3"/>
  <c r="J96" i="3" s="1"/>
  <c r="L96" i="3" s="1"/>
  <c r="L99" i="3"/>
  <c r="L98" i="3"/>
  <c r="L97" i="3"/>
  <c r="L95" i="3"/>
  <c r="L94" i="3"/>
  <c r="L93" i="3"/>
  <c r="L92" i="3"/>
  <c r="L91" i="3"/>
  <c r="L90" i="3"/>
  <c r="L89" i="3"/>
  <c r="K88" i="3"/>
  <c r="L88" i="3" s="1"/>
  <c r="L87" i="3"/>
  <c r="J86" i="3"/>
  <c r="L86" i="3" s="1"/>
  <c r="L85" i="3"/>
  <c r="L84" i="3"/>
  <c r="L83" i="3"/>
  <c r="L81" i="3"/>
  <c r="L80" i="3"/>
  <c r="L79" i="3"/>
  <c r="L78" i="3"/>
  <c r="L77" i="3"/>
  <c r="J76" i="3"/>
  <c r="L76" i="3" s="1"/>
  <c r="L75" i="3"/>
  <c r="L74" i="3"/>
  <c r="L73" i="3"/>
  <c r="L72" i="3"/>
  <c r="J72" i="3"/>
  <c r="L70" i="3"/>
  <c r="K67" i="3"/>
  <c r="J67" i="3"/>
  <c r="L60" i="3"/>
  <c r="L59" i="3"/>
  <c r="L58" i="3"/>
  <c r="L57" i="3"/>
  <c r="L56" i="3"/>
  <c r="L55" i="3"/>
  <c r="L54" i="3"/>
  <c r="L53" i="3"/>
  <c r="L52" i="3"/>
  <c r="L51" i="3"/>
  <c r="L50" i="3"/>
  <c r="J49" i="3"/>
  <c r="L49" i="3" s="1"/>
  <c r="L48" i="3"/>
  <c r="L47" i="3"/>
  <c r="L46" i="3"/>
  <c r="L45" i="3"/>
  <c r="L44" i="3"/>
  <c r="J43" i="3"/>
  <c r="J37" i="3" s="1"/>
  <c r="L42" i="3"/>
  <c r="L41" i="3"/>
  <c r="L39" i="3"/>
  <c r="L38" i="3"/>
  <c r="L36" i="3"/>
  <c r="L35" i="3"/>
  <c r="L34" i="3"/>
  <c r="L33" i="3"/>
  <c r="L32" i="3"/>
  <c r="L31" i="3"/>
  <c r="L30" i="3"/>
  <c r="L29" i="3"/>
  <c r="L28" i="3"/>
  <c r="L27" i="3"/>
  <c r="L26" i="3"/>
  <c r="L25" i="3"/>
  <c r="J24" i="3"/>
  <c r="L24" i="3" s="1"/>
  <c r="L23" i="3"/>
  <c r="L22" i="3"/>
  <c r="L21" i="3"/>
  <c r="L20" i="3"/>
  <c r="L19" i="3"/>
  <c r="L18" i="3"/>
  <c r="L17" i="3"/>
  <c r="J16" i="3"/>
  <c r="L16" i="3" s="1"/>
  <c r="L15" i="3"/>
  <c r="L14" i="3"/>
  <c r="L13" i="3"/>
  <c r="L12" i="3"/>
  <c r="L11" i="3"/>
  <c r="J10" i="3"/>
  <c r="L10" i="3" s="1"/>
  <c r="L9" i="3"/>
  <c r="J8" i="3"/>
  <c r="L8" i="3" s="1"/>
  <c r="L7" i="3"/>
  <c r="Q92" i="2"/>
  <c r="Q91" i="2"/>
  <c r="Q89" i="2"/>
  <c r="Q84" i="2"/>
  <c r="Q83" i="2"/>
  <c r="Q77" i="2"/>
  <c r="Q76" i="2"/>
  <c r="O75" i="2"/>
  <c r="M75" i="2"/>
  <c r="Q75" i="2" s="1"/>
  <c r="Q73" i="2"/>
  <c r="Q72" i="2"/>
  <c r="Q71" i="2"/>
  <c r="Q70" i="2"/>
  <c r="O70" i="2"/>
  <c r="M70" i="2"/>
  <c r="Q68" i="2"/>
  <c r="Q67" i="2"/>
  <c r="O66" i="2"/>
  <c r="M66" i="2"/>
  <c r="Q66" i="2" s="1"/>
  <c r="Q65" i="2"/>
  <c r="Q64" i="2"/>
  <c r="O63" i="2"/>
  <c r="M63" i="2"/>
  <c r="Q63" i="2" s="1"/>
  <c r="O62" i="2"/>
  <c r="O79" i="2" s="1"/>
  <c r="M62" i="2"/>
  <c r="Q62" i="2" s="1"/>
  <c r="Q57" i="2"/>
  <c r="Q55" i="2"/>
  <c r="Q54" i="2"/>
  <c r="Q53" i="2"/>
  <c r="O52" i="2"/>
  <c r="Q52" i="2" s="1"/>
  <c r="M52" i="2"/>
  <c r="Q50" i="2"/>
  <c r="Q48" i="2"/>
  <c r="M44" i="2"/>
  <c r="Q44" i="2" s="1"/>
  <c r="Q42" i="2"/>
  <c r="Q41" i="2"/>
  <c r="Q40" i="2"/>
  <c r="Q39" i="2"/>
  <c r="Q38" i="2"/>
  <c r="O37" i="2"/>
  <c r="M37" i="2"/>
  <c r="Q37" i="2" s="1"/>
  <c r="Q35" i="2"/>
  <c r="Q34" i="2"/>
  <c r="Q33" i="2"/>
  <c r="O32" i="2"/>
  <c r="M32" i="2"/>
  <c r="Q32" i="2" s="1"/>
  <c r="Q30" i="2"/>
  <c r="Q29" i="2"/>
  <c r="O28" i="2"/>
  <c r="M28" i="2"/>
  <c r="Q28" i="2" s="1"/>
  <c r="Q26" i="2"/>
  <c r="Q25" i="2"/>
  <c r="Q24" i="2"/>
  <c r="Q23" i="2"/>
  <c r="O22" i="2"/>
  <c r="M22" i="2"/>
  <c r="Q22" i="2" s="1"/>
  <c r="Q20" i="2"/>
  <c r="Q18" i="2"/>
  <c r="Q17" i="2"/>
  <c r="Q16" i="2"/>
  <c r="Q15" i="2"/>
  <c r="Q14" i="2"/>
  <c r="O13" i="2"/>
  <c r="O59" i="2" s="1"/>
  <c r="M13" i="2"/>
  <c r="Q13" i="2" s="1"/>
  <c r="M8" i="2"/>
  <c r="D5" i="2"/>
  <c r="D2" i="2"/>
  <c r="Q178" i="1"/>
  <c r="Q177" i="1"/>
  <c r="Q176" i="1"/>
  <c r="Q175" i="1"/>
  <c r="Q174" i="1"/>
  <c r="Q173" i="1"/>
  <c r="Q172" i="1"/>
  <c r="Q171" i="1"/>
  <c r="Q170" i="1"/>
  <c r="O169" i="1"/>
  <c r="Q169" i="1" s="1"/>
  <c r="M169" i="1"/>
  <c r="Q167" i="1"/>
  <c r="Q165" i="1"/>
  <c r="Q164" i="1"/>
  <c r="Q163" i="1"/>
  <c r="Q162" i="1"/>
  <c r="Q161" i="1"/>
  <c r="Q160" i="1"/>
  <c r="O160" i="1"/>
  <c r="M160" i="1"/>
  <c r="Q158" i="1"/>
  <c r="Q157" i="1"/>
  <c r="O156" i="1"/>
  <c r="O152" i="1" s="1"/>
  <c r="M156" i="1"/>
  <c r="M152" i="1" s="1"/>
  <c r="Q154" i="1"/>
  <c r="Q148" i="1"/>
  <c r="Q146" i="1"/>
  <c r="Q144" i="1"/>
  <c r="Q143" i="1"/>
  <c r="Q142" i="1"/>
  <c r="Q141" i="1"/>
  <c r="Q140" i="1"/>
  <c r="O139" i="1"/>
  <c r="M139" i="1"/>
  <c r="Q139" i="1" s="1"/>
  <c r="Q137" i="1"/>
  <c r="Q136" i="1"/>
  <c r="Q135" i="1"/>
  <c r="Q134" i="1"/>
  <c r="O133" i="1"/>
  <c r="M133" i="1"/>
  <c r="Q133" i="1" s="1"/>
  <c r="O131" i="1"/>
  <c r="M131" i="1"/>
  <c r="Q131" i="1" s="1"/>
  <c r="Q127" i="1"/>
  <c r="Q125" i="1"/>
  <c r="Q124" i="1"/>
  <c r="Q123" i="1"/>
  <c r="Q122" i="1"/>
  <c r="Q121" i="1"/>
  <c r="O120" i="1"/>
  <c r="M120" i="1"/>
  <c r="Q120" i="1" s="1"/>
  <c r="Q118" i="1"/>
  <c r="Q117" i="1"/>
  <c r="Q115" i="1"/>
  <c r="Q114" i="1"/>
  <c r="Q113" i="1"/>
  <c r="O112" i="1"/>
  <c r="M112" i="1"/>
  <c r="Q112" i="1" s="1"/>
  <c r="Q111" i="1"/>
  <c r="Q110" i="1"/>
  <c r="Q109" i="1"/>
  <c r="O108" i="1"/>
  <c r="Q108" i="1" s="1"/>
  <c r="M108" i="1"/>
  <c r="Q107" i="1"/>
  <c r="Q106" i="1"/>
  <c r="Q105" i="1"/>
  <c r="O104" i="1"/>
  <c r="M104" i="1"/>
  <c r="Q104" i="1" s="1"/>
  <c r="O99" i="1"/>
  <c r="M99" i="1"/>
  <c r="D97" i="1"/>
  <c r="Q90" i="1"/>
  <c r="O89" i="1"/>
  <c r="M89" i="1"/>
  <c r="Q89" i="1" s="1"/>
  <c r="Q87" i="1"/>
  <c r="Q85" i="1"/>
  <c r="Q84" i="1"/>
  <c r="Q83" i="1"/>
  <c r="Q82" i="1"/>
  <c r="Q81" i="1"/>
  <c r="Q80" i="1"/>
  <c r="O79" i="1"/>
  <c r="M79" i="1"/>
  <c r="M50" i="1" s="1"/>
  <c r="M93" i="1" s="1"/>
  <c r="Q77" i="1"/>
  <c r="Q76" i="1"/>
  <c r="Q75" i="1"/>
  <c r="Q74" i="1"/>
  <c r="Q73" i="1"/>
  <c r="Q72" i="1"/>
  <c r="O71" i="1"/>
  <c r="O50" i="1" s="1"/>
  <c r="O93" i="1" s="1"/>
  <c r="M71" i="1"/>
  <c r="Q69" i="1"/>
  <c r="Q68" i="1"/>
  <c r="Q67" i="1"/>
  <c r="Q66" i="1"/>
  <c r="Q65" i="1"/>
  <c r="Q64" i="1"/>
  <c r="Q63" i="1"/>
  <c r="O62" i="1"/>
  <c r="M62" i="1"/>
  <c r="Q62" i="1" s="1"/>
  <c r="Q60" i="1"/>
  <c r="Q59" i="1"/>
  <c r="Q58" i="1"/>
  <c r="Q57" i="1"/>
  <c r="Q56" i="1"/>
  <c r="Q55" i="1"/>
  <c r="O54" i="1"/>
  <c r="M54" i="1"/>
  <c r="Q54" i="1" s="1"/>
  <c r="Q52" i="1"/>
  <c r="Q47" i="1"/>
  <c r="Q45" i="1"/>
  <c r="Q44" i="1"/>
  <c r="Q43" i="1"/>
  <c r="Q42" i="1"/>
  <c r="Q41" i="1"/>
  <c r="Q40" i="1"/>
  <c r="O39" i="1"/>
  <c r="Q39" i="1" s="1"/>
  <c r="M39" i="1"/>
  <c r="Q37" i="1"/>
  <c r="Q36" i="1"/>
  <c r="Q35" i="1"/>
  <c r="Q34" i="1"/>
  <c r="Q33" i="1"/>
  <c r="Q32" i="1"/>
  <c r="Q31" i="1"/>
  <c r="O31" i="1"/>
  <c r="M31" i="1"/>
  <c r="Q29" i="1"/>
  <c r="Q28" i="1"/>
  <c r="Q27" i="1"/>
  <c r="O26" i="1"/>
  <c r="M26" i="1"/>
  <c r="Q26" i="1" s="1"/>
  <c r="Q24" i="1"/>
  <c r="Q23" i="1"/>
  <c r="Q22" i="1"/>
  <c r="O21" i="1"/>
  <c r="O8" i="1" s="1"/>
  <c r="M21" i="1"/>
  <c r="M8" i="1" s="1"/>
  <c r="Q19" i="1"/>
  <c r="Q18" i="1"/>
  <c r="Q17" i="1"/>
  <c r="Q16" i="1"/>
  <c r="Q15" i="1"/>
  <c r="Q14" i="1"/>
  <c r="Q13" i="1"/>
  <c r="Q12" i="1"/>
  <c r="Q11" i="1"/>
  <c r="Q10" i="1"/>
  <c r="O10" i="1"/>
  <c r="M10" i="1"/>
  <c r="Q152" i="1" l="1"/>
  <c r="O103" i="1"/>
  <c r="O101" i="1" s="1"/>
  <c r="O181" i="1" s="1"/>
  <c r="O81" i="2"/>
  <c r="O86" i="2" s="1"/>
  <c r="O93" i="2" s="1"/>
  <c r="O116" i="1" s="1"/>
  <c r="L37" i="3"/>
  <c r="J61" i="3"/>
  <c r="L61" i="3" s="1"/>
  <c r="Q79" i="1"/>
  <c r="L43" i="3"/>
  <c r="Q21" i="1"/>
  <c r="M59" i="2"/>
  <c r="Q59" i="2" s="1"/>
  <c r="J119" i="3"/>
  <c r="Q71" i="1"/>
  <c r="M79" i="2"/>
  <c r="L100" i="3"/>
  <c r="L76" i="4"/>
  <c r="Q156" i="1"/>
  <c r="J58" i="4"/>
  <c r="L119" i="3" l="1"/>
  <c r="M81" i="2"/>
  <c r="Q79" i="2"/>
  <c r="L58" i="4"/>
  <c r="J94" i="4"/>
  <c r="Q81" i="2" l="1"/>
  <c r="M86" i="2"/>
  <c r="L94" i="4"/>
  <c r="J99" i="4"/>
  <c r="M93" i="2" l="1"/>
  <c r="Q86" i="2"/>
  <c r="L99" i="4"/>
  <c r="J106" i="4"/>
  <c r="M116" i="1" l="1"/>
  <c r="Q93" i="2"/>
  <c r="J107" i="4"/>
  <c r="L106" i="4"/>
  <c r="L107" i="4" l="1"/>
  <c r="J82" i="3"/>
  <c r="Q116" i="1"/>
  <c r="M103" i="1"/>
  <c r="L82" i="3" l="1"/>
  <c r="J71" i="3"/>
  <c r="M101" i="1"/>
  <c r="Q103" i="1"/>
  <c r="J69" i="3" l="1"/>
  <c r="L71" i="3"/>
  <c r="Q101" i="1"/>
  <c r="M181" i="1"/>
  <c r="L69" i="3" l="1"/>
  <c r="J148" i="3"/>
  <c r="L148" i="3" s="1"/>
</calcChain>
</file>

<file path=xl/sharedStrings.xml><?xml version="1.0" encoding="utf-8"?>
<sst xmlns="http://schemas.openxmlformats.org/spreadsheetml/2006/main" count="960" uniqueCount="480">
  <si>
    <t>Griño Ecologic, S.A.</t>
  </si>
  <si>
    <t>ACTIVO</t>
  </si>
  <si>
    <t>NOTAS</t>
  </si>
  <si>
    <t>A) ACTIVO NO CORRIENTE</t>
  </si>
  <si>
    <t>Clean</t>
  </si>
  <si>
    <t>a</t>
  </si>
  <si>
    <t>I. Inmovilizado intangible</t>
  </si>
  <si>
    <t>1.1.1.1</t>
  </si>
  <si>
    <t>1.</t>
  </si>
  <si>
    <t>Desarrollo.</t>
  </si>
  <si>
    <t>1.1.1.2</t>
  </si>
  <si>
    <t>2.</t>
  </si>
  <si>
    <t>Concesiones.</t>
  </si>
  <si>
    <t>1.1.1.3</t>
  </si>
  <si>
    <t>3.</t>
  </si>
  <si>
    <t>Patentes, licencias, marcas y similares.</t>
  </si>
  <si>
    <t>1.1.1.4</t>
  </si>
  <si>
    <t>4.</t>
  </si>
  <si>
    <t>Fondo de comercio</t>
  </si>
  <si>
    <t>1.1.1.5</t>
  </si>
  <si>
    <t>5.</t>
  </si>
  <si>
    <t>Aplicaciones informáticas</t>
  </si>
  <si>
    <t>1.1.1.6</t>
  </si>
  <si>
    <t>6.</t>
  </si>
  <si>
    <t>Investigación</t>
  </si>
  <si>
    <t>1.1.1.7</t>
  </si>
  <si>
    <t>7.</t>
  </si>
  <si>
    <t>Propiedad intelectual</t>
  </si>
  <si>
    <t>1.1.1.8</t>
  </si>
  <si>
    <t>8.</t>
  </si>
  <si>
    <t>Derechos de emisión de gases de efecto invernadero</t>
  </si>
  <si>
    <t>1.1.1.9</t>
  </si>
  <si>
    <t>9.</t>
  </si>
  <si>
    <t>Otro Inmovilizado intangible</t>
  </si>
  <si>
    <t>II. Inmovilizado material</t>
  </si>
  <si>
    <t>1.1.2.1</t>
  </si>
  <si>
    <t>Terrenos y construcciones</t>
  </si>
  <si>
    <t>1.1.2.2</t>
  </si>
  <si>
    <t>Instalaciones técnicas y otro inmovilizado material</t>
  </si>
  <si>
    <t>1.1.2.3</t>
  </si>
  <si>
    <t>Inmovilizado en curso y anticipados</t>
  </si>
  <si>
    <t>III. Inversiones inmobiliarias</t>
  </si>
  <si>
    <t>1.1.3.1</t>
  </si>
  <si>
    <t>1.1.3.2</t>
  </si>
  <si>
    <t>IV. Inversiones en empresas del grupo y asociadas a largo</t>
  </si>
  <si>
    <t xml:space="preserve">     plazo</t>
  </si>
  <si>
    <t>1.1.4.1</t>
  </si>
  <si>
    <t>Instrumentos de patrimonio</t>
  </si>
  <si>
    <t>1.1.4.2</t>
  </si>
  <si>
    <t>Créditos a empresas</t>
  </si>
  <si>
    <t>1.1.4.3</t>
  </si>
  <si>
    <t>Valores representativos de deuda</t>
  </si>
  <si>
    <t>1.1.4.4</t>
  </si>
  <si>
    <t>Derivados</t>
  </si>
  <si>
    <t>1.1.4.5</t>
  </si>
  <si>
    <t>Otros activos financieros</t>
  </si>
  <si>
    <t>1.1.4.6</t>
  </si>
  <si>
    <t>Otras inversiones</t>
  </si>
  <si>
    <t>V. Inversiones financieras a largo plazo</t>
  </si>
  <si>
    <t>1.1.5.1</t>
  </si>
  <si>
    <t>1.1.5.2</t>
  </si>
  <si>
    <t>1.1.5.3</t>
  </si>
  <si>
    <t>1.1.5.4</t>
  </si>
  <si>
    <t>1.1.5.5</t>
  </si>
  <si>
    <t>1.1.5.6</t>
  </si>
  <si>
    <t>1.1.6</t>
  </si>
  <si>
    <t>VI. Activos por impuesto diferido</t>
  </si>
  <si>
    <t>B) ACTIVO CORRIENTE</t>
  </si>
  <si>
    <t>1.2.1</t>
  </si>
  <si>
    <t>I. Activos no corrientes mantenidos para la venta</t>
  </si>
  <si>
    <t>$</t>
  </si>
  <si>
    <t>II. Existencias</t>
  </si>
  <si>
    <t>1.2.2.1</t>
  </si>
  <si>
    <t>Comerciales</t>
  </si>
  <si>
    <t>1.2.2.2</t>
  </si>
  <si>
    <t>Materias primas y otros aprovisionamientos</t>
  </si>
  <si>
    <t>1.2.2.3.2</t>
  </si>
  <si>
    <t>Productos en curso.</t>
  </si>
  <si>
    <t>1.2.2.4.2</t>
  </si>
  <si>
    <t>Productos terminados.</t>
  </si>
  <si>
    <t>1.2.2.5</t>
  </si>
  <si>
    <t>Subproductos, residuos y materiales recuperados.</t>
  </si>
  <si>
    <t>1.2.2.6</t>
  </si>
  <si>
    <t>Anticipos a proveedores</t>
  </si>
  <si>
    <t>III. Deudores comerciales y otras cuentas a cobrar</t>
  </si>
  <si>
    <t>1.2.3.1.2</t>
  </si>
  <si>
    <t>Clientes por ventas y prestaciones de servicios</t>
  </si>
  <si>
    <t>1.2.3.2</t>
  </si>
  <si>
    <t>Clientes, empresas del grupo y asociadas</t>
  </si>
  <si>
    <t>1.2.3.3</t>
  </si>
  <si>
    <t>Deudores varios</t>
  </si>
  <si>
    <t>1.2.3.4</t>
  </si>
  <si>
    <t>Personal</t>
  </si>
  <si>
    <t>1.2.3.5</t>
  </si>
  <si>
    <t>Activos por impuesto corriente</t>
  </si>
  <si>
    <t>1.2.3.6</t>
  </si>
  <si>
    <t>Otros créditos con las Administraciones Públicas</t>
  </si>
  <si>
    <t>1.2.3.7</t>
  </si>
  <si>
    <t>Accionistas (socios) por desembolsos exigidos.</t>
  </si>
  <si>
    <t>IV. Inversiones en empresas del grupo y asoc. a corto plazo</t>
  </si>
  <si>
    <t>1.2.4.1</t>
  </si>
  <si>
    <t>1.2.4.2</t>
  </si>
  <si>
    <t>1.2.4.3</t>
  </si>
  <si>
    <t>1.2.4.4</t>
  </si>
  <si>
    <t>1.2.4.5</t>
  </si>
  <si>
    <t>1.2.4.6</t>
  </si>
  <si>
    <t>V. Inversiones financieras a corto plazo</t>
  </si>
  <si>
    <t>1.2.5.1</t>
  </si>
  <si>
    <t>1.2.5.2</t>
  </si>
  <si>
    <t>1.2.5.3</t>
  </si>
  <si>
    <t>1.2.5.4</t>
  </si>
  <si>
    <t>1.2.5.5</t>
  </si>
  <si>
    <t>1.2.5.6</t>
  </si>
  <si>
    <t>1.2.6</t>
  </si>
  <si>
    <t>VI. Periodificaciones a corto plazo</t>
  </si>
  <si>
    <t>VII. Efectivo y otros activos líquidos equivalentes</t>
  </si>
  <si>
    <t>1.2.7.1</t>
  </si>
  <si>
    <t>Tesorería</t>
  </si>
  <si>
    <t>TOTAL ACTIVO (A + B)</t>
  </si>
  <si>
    <t>Dif</t>
  </si>
  <si>
    <t>PATRIMONIO NETO Y PASIVO</t>
  </si>
  <si>
    <t>A) PATRIMONIO NETO</t>
  </si>
  <si>
    <t>A-1) Fondos propios</t>
  </si>
  <si>
    <t>8.5</t>
  </si>
  <si>
    <t>I.</t>
  </si>
  <si>
    <t>Capital</t>
  </si>
  <si>
    <t>2.1.1.1</t>
  </si>
  <si>
    <t>Capital escriturado</t>
  </si>
  <si>
    <t>2.1.1.2</t>
  </si>
  <si>
    <t>(Capital no exigido)</t>
  </si>
  <si>
    <t>2.1.2</t>
  </si>
  <si>
    <t>II.</t>
  </si>
  <si>
    <t>Prima de emisión</t>
  </si>
  <si>
    <t>III.</t>
  </si>
  <si>
    <t>Reservas</t>
  </si>
  <si>
    <t>2.1.3.1</t>
  </si>
  <si>
    <t>Legal y estatutarias</t>
  </si>
  <si>
    <t>2.1.3.2</t>
  </si>
  <si>
    <t>Otras reservas</t>
  </si>
  <si>
    <t>2.1.4</t>
  </si>
  <si>
    <t>IV.</t>
  </si>
  <si>
    <t>(Acciones y participaciones en patrimonio propias)</t>
  </si>
  <si>
    <t>V.</t>
  </si>
  <si>
    <t>Resultados de ejercicios anteriores</t>
  </si>
  <si>
    <t>2.1.5.1</t>
  </si>
  <si>
    <t>Remanente</t>
  </si>
  <si>
    <t>2.1.5.2</t>
  </si>
  <si>
    <t>(Resultados negativos de ejercicios anteriores)</t>
  </si>
  <si>
    <t>2.1.6</t>
  </si>
  <si>
    <t>VI.</t>
  </si>
  <si>
    <t>Otras aportaciones de socios</t>
  </si>
  <si>
    <t>VII.</t>
  </si>
  <si>
    <t>Resultado del período</t>
  </si>
  <si>
    <t>2.1.8</t>
  </si>
  <si>
    <t>VIII.</t>
  </si>
  <si>
    <t>(Dividendo a cuenta)</t>
  </si>
  <si>
    <t>2.1.9</t>
  </si>
  <si>
    <t>IX.</t>
  </si>
  <si>
    <t>Otros instrumentos de patrimonio neto</t>
  </si>
  <si>
    <t>A-2) Ajustes por cambios de valor</t>
  </si>
  <si>
    <t>2.2.1</t>
  </si>
  <si>
    <t>Activos financieros disponibles para la venta.</t>
  </si>
  <si>
    <t>2.2.2</t>
  </si>
  <si>
    <t>Operaciones de cobertura.</t>
  </si>
  <si>
    <t>2.2.3</t>
  </si>
  <si>
    <t>Act. no corrientes y pasivos vinc, mant. para la venta.</t>
  </si>
  <si>
    <t>2.2.4</t>
  </si>
  <si>
    <t>Diferencia de conversión.</t>
  </si>
  <si>
    <t>2.2.5</t>
  </si>
  <si>
    <t>Otros.</t>
  </si>
  <si>
    <t>2.3</t>
  </si>
  <si>
    <t>A-3) Subvenciones, donaciones y legados recibidos</t>
  </si>
  <si>
    <t>B) PASIVO NO CORRIENTE</t>
  </si>
  <si>
    <t>Provisiones a largo plazo</t>
  </si>
  <si>
    <t>3.1.1.1</t>
  </si>
  <si>
    <t>Obligaciones por prestaciones a largo plazo al personal.</t>
  </si>
  <si>
    <t>3.1.1.2</t>
  </si>
  <si>
    <t>Actuaciones medioambientales.</t>
  </si>
  <si>
    <t>3.1.1.3</t>
  </si>
  <si>
    <t>Provisiones por reestructuración.</t>
  </si>
  <si>
    <t>3.1.1.4</t>
  </si>
  <si>
    <t>Otras provisiones.</t>
  </si>
  <si>
    <t>II. Deudas a largo plazo</t>
  </si>
  <si>
    <t>3.1.2.1</t>
  </si>
  <si>
    <t>Obligaciones y otros valores negociables.</t>
  </si>
  <si>
    <t>3.1.2.2</t>
  </si>
  <si>
    <t>Deudas con entidades de crédito</t>
  </si>
  <si>
    <t>3.1.2.3</t>
  </si>
  <si>
    <t>Acreedores por arrendamiento financiero</t>
  </si>
  <si>
    <t>3.1.2.4</t>
  </si>
  <si>
    <t>3.1.2.5</t>
  </si>
  <si>
    <t>Otros pasivos financieros</t>
  </si>
  <si>
    <t>3.1.3</t>
  </si>
  <si>
    <t>III. Deudas con empresas del grupo y asoc. a largo plazo</t>
  </si>
  <si>
    <t>3.1.4</t>
  </si>
  <si>
    <t>IV. Pasivos por impuesto diferido</t>
  </si>
  <si>
    <t>C) PASIVO CORRIENTE</t>
  </si>
  <si>
    <t>3.2.1</t>
  </si>
  <si>
    <t>I. Pasivosvinculados con activos no corrientes mantenidos para la venta</t>
  </si>
  <si>
    <t>II. Provisiones a corto plazo</t>
  </si>
  <si>
    <t>3.2.2.1</t>
  </si>
  <si>
    <t>Provisiones por derechos de emisión de gases de ef</t>
  </si>
  <si>
    <t>3.2.2.2</t>
  </si>
  <si>
    <t>Otras provisiones</t>
  </si>
  <si>
    <t>III. Deudas a corto plazo</t>
  </si>
  <si>
    <t>3.2.3.1</t>
  </si>
  <si>
    <t>3.2.3.2</t>
  </si>
  <si>
    <t>3.2.3.3</t>
  </si>
  <si>
    <t>3.2.3.4</t>
  </si>
  <si>
    <t>3.2.3.5</t>
  </si>
  <si>
    <t>3.2.4</t>
  </si>
  <si>
    <t>IV. Deudas con empresas del grupo y asoc. a corto plazo</t>
  </si>
  <si>
    <t>V. Acreedores comerciales y otras cuentas a pagar</t>
  </si>
  <si>
    <t>3.2.5.1.2</t>
  </si>
  <si>
    <t>Proveedores</t>
  </si>
  <si>
    <t>3.2.5.2</t>
  </si>
  <si>
    <t>Proveedores, empresas del grupo y asociadas</t>
  </si>
  <si>
    <t>3.2.5.3</t>
  </si>
  <si>
    <t>Acreedores varios</t>
  </si>
  <si>
    <t>3.2.5.4</t>
  </si>
  <si>
    <t>Personal (remuneraciones pendientes de pago)</t>
  </si>
  <si>
    <t>3.2.5.5</t>
  </si>
  <si>
    <t>Pasivos por impuesto corriente.</t>
  </si>
  <si>
    <t>3.2.5.6</t>
  </si>
  <si>
    <t>Otras deudas con las Administraciones Públicas</t>
  </si>
  <si>
    <t>3.2.5.7</t>
  </si>
  <si>
    <t>Anticipos de clientes.</t>
  </si>
  <si>
    <t>Periodificaciones a corto plazo</t>
  </si>
  <si>
    <t>TOTAL PATRIMONIO NETO Y PASIVO (A + B + C)</t>
  </si>
  <si>
    <t>FINAL</t>
  </si>
  <si>
    <t>BR</t>
  </si>
  <si>
    <t>BR:PAR</t>
  </si>
  <si>
    <t>A) OPERACIONES CONTINUADAS</t>
  </si>
  <si>
    <t>1. Importe neto de la cifra de negocios</t>
  </si>
  <si>
    <t>4.0.1.1</t>
  </si>
  <si>
    <t>a)</t>
  </si>
  <si>
    <t>Ventas</t>
  </si>
  <si>
    <t>4.0.1.2</t>
  </si>
  <si>
    <t>b)</t>
  </si>
  <si>
    <t>Prestaciones de servicios</t>
  </si>
  <si>
    <t>c)</t>
  </si>
  <si>
    <t>Ingresos de carácter financiero de las sociedades</t>
  </si>
  <si>
    <t>4.0.2</t>
  </si>
  <si>
    <t>2. Variación de existencias de prods. terminados</t>
  </si>
  <si>
    <t>4.0.3</t>
  </si>
  <si>
    <t>3. Trabajos realizados por la empresa para su activo</t>
  </si>
  <si>
    <t>4. Aprovisionamientos</t>
  </si>
  <si>
    <t>4.0.4.1</t>
  </si>
  <si>
    <t>Consumo de mercaderías</t>
  </si>
  <si>
    <t>12.a</t>
  </si>
  <si>
    <t>4.0.4.2</t>
  </si>
  <si>
    <t>Consumo de materias primas y otras materias consum.</t>
  </si>
  <si>
    <t>12.b</t>
  </si>
  <si>
    <t>4.0.4.3</t>
  </si>
  <si>
    <t>Trabajos realizados por otras empresas</t>
  </si>
  <si>
    <t>4.0.4.4</t>
  </si>
  <si>
    <t>d)</t>
  </si>
  <si>
    <t>Deterioro de mercaderías, materias primas y otros</t>
  </si>
  <si>
    <t>5. Otros ingresos de explotación</t>
  </si>
  <si>
    <t>4.0.5.1</t>
  </si>
  <si>
    <t>Ingresos accesorios y otros de gestión corriente</t>
  </si>
  <si>
    <t>4.0.5.2</t>
  </si>
  <si>
    <t>Subvenciones de explotación incorporadas al result</t>
  </si>
  <si>
    <t>6. Gastos de personal</t>
  </si>
  <si>
    <t>4.0.6.1</t>
  </si>
  <si>
    <t>Sueldos, salarios y asimilados</t>
  </si>
  <si>
    <t>4.0.6.2</t>
  </si>
  <si>
    <t>Cargas sociales</t>
  </si>
  <si>
    <t>12.c</t>
  </si>
  <si>
    <t>4.0.6.3</t>
  </si>
  <si>
    <t>Provisiones</t>
  </si>
  <si>
    <t>7. Otros gastos de explotación</t>
  </si>
  <si>
    <t>4.0.7.1</t>
  </si>
  <si>
    <t>Servicios exteriores.</t>
  </si>
  <si>
    <t>4.0.7.2</t>
  </si>
  <si>
    <t>Tributos.</t>
  </si>
  <si>
    <t>4.0.7.3</t>
  </si>
  <si>
    <t>Pérdidas,deterioro y variación de prov. por ops. ciales.</t>
  </si>
  <si>
    <t>8.1.e</t>
  </si>
  <si>
    <t>4.0.7.4</t>
  </si>
  <si>
    <t>Otros gastos de gestión corriente.</t>
  </si>
  <si>
    <t>4.0.7.5</t>
  </si>
  <si>
    <t>e)</t>
  </si>
  <si>
    <t>Gastos por emisión de gases de efecto invernadero</t>
  </si>
  <si>
    <t>8. Amortización del inmovilizado</t>
  </si>
  <si>
    <t>4-5</t>
  </si>
  <si>
    <t>4.0.8.1</t>
  </si>
  <si>
    <t>Inmovilizado intangible</t>
  </si>
  <si>
    <t>4.0.8.2</t>
  </si>
  <si>
    <t>Inmovilizado material</t>
  </si>
  <si>
    <t>4.0.9</t>
  </si>
  <si>
    <t>9. Imputación de subvenciones de inm. no financiero y otras</t>
  </si>
  <si>
    <t>4,15</t>
  </si>
  <si>
    <t>4.1.0</t>
  </si>
  <si>
    <t>10. Exceso de provisiones</t>
  </si>
  <si>
    <t>11. Deterioro y resultado por enajenaciones del inmovilizado</t>
  </si>
  <si>
    <t>4.1.1.1</t>
  </si>
  <si>
    <t>Deterioros y pérdidas</t>
  </si>
  <si>
    <t>4.1.1.2</t>
  </si>
  <si>
    <t>Resultados por enajenaciones y otras</t>
  </si>
  <si>
    <t>4.1.1.3</t>
  </si>
  <si>
    <t>Deterioro y resultados por enajenaciones del inmov</t>
  </si>
  <si>
    <t>4.1.3</t>
  </si>
  <si>
    <t>12. Otros resultados</t>
  </si>
  <si>
    <t>A.1)</t>
  </si>
  <si>
    <t>RESULTADO DE EXPLOTACIÓN</t>
  </si>
  <si>
    <t>13. Ingresos financieros</t>
  </si>
  <si>
    <t>Cta</t>
  </si>
  <si>
    <t>De participaciones en instrumentos de patrimonio</t>
  </si>
  <si>
    <t>4.1.4.1.1</t>
  </si>
  <si>
    <t>b1) De empresas del grupo y asociadas</t>
  </si>
  <si>
    <t>4.1.4.1.2</t>
  </si>
  <si>
    <t>b2) De terceros</t>
  </si>
  <si>
    <t>De valores negociables y otros instrumentos financieros</t>
  </si>
  <si>
    <t>4.1.4.2.1</t>
  </si>
  <si>
    <t>7620</t>
  </si>
  <si>
    <t>4.1.4.2.2</t>
  </si>
  <si>
    <t>7690</t>
  </si>
  <si>
    <t>14. Gastos financieros</t>
  </si>
  <si>
    <t>4.1.5.1</t>
  </si>
  <si>
    <t>Por deudas con empresas del grupo y asociadas</t>
  </si>
  <si>
    <t>4.1.5.2</t>
  </si>
  <si>
    <t>Por deudas con terceros</t>
  </si>
  <si>
    <t>4.1.5.3</t>
  </si>
  <si>
    <t>Por actualización de provisiones</t>
  </si>
  <si>
    <t>15. Det. y resultado por enajenaciones de instr. financieros</t>
  </si>
  <si>
    <t>4.1.8.1</t>
  </si>
  <si>
    <t>4.1.8.2</t>
  </si>
  <si>
    <t>A.2)</t>
  </si>
  <si>
    <t>RESULTADO FINANCIERO</t>
  </si>
  <si>
    <t>A.3)</t>
  </si>
  <si>
    <t>RESULTADO ANTES DE IMPUESTOS</t>
  </si>
  <si>
    <t>4.2.0</t>
  </si>
  <si>
    <t>16. Impuesto sobre beneficios</t>
  </si>
  <si>
    <t>A.4)</t>
  </si>
  <si>
    <t>RESULTADO PROCEDENTE DE ACT. CONTINUADAS</t>
  </si>
  <si>
    <t>B) OPERACIONES INTERRUMPIDAS</t>
  </si>
  <si>
    <t>4.2.1</t>
  </si>
  <si>
    <t>17. Resultado del ejercicio proced.ope.interrump.neto</t>
  </si>
  <si>
    <t>A.5) RESULTADO DEL PERÍODO</t>
  </si>
  <si>
    <t>GRIÑO ECOLOGIC, S.A. Y SOCIEDADES DEPENDIENTES</t>
  </si>
  <si>
    <t>BALANCE DE SITUACIÓN CONSOLIDADO</t>
  </si>
  <si>
    <t>FILTRO</t>
  </si>
  <si>
    <t>1.1</t>
  </si>
  <si>
    <t>1.1.1</t>
  </si>
  <si>
    <t>Fondo de comercio consolidado</t>
  </si>
  <si>
    <t>Otro inmovilizado intagible</t>
  </si>
  <si>
    <t>1.1.2</t>
  </si>
  <si>
    <t>Inmovilizado en curso y anticipos</t>
  </si>
  <si>
    <t>1.1.4</t>
  </si>
  <si>
    <t>Participaciones puestas en equivalencia</t>
  </si>
  <si>
    <t>Créditos a empresas del grupo</t>
  </si>
  <si>
    <t xml:space="preserve">Otras inversiones </t>
  </si>
  <si>
    <t>1.1.5</t>
  </si>
  <si>
    <t>1.1.7</t>
  </si>
  <si>
    <t>VII. Deudores comerciales no corrientes</t>
  </si>
  <si>
    <t>1.2</t>
  </si>
  <si>
    <t>1.2.2</t>
  </si>
  <si>
    <t>1.2.3</t>
  </si>
  <si>
    <t>1.2.3.1</t>
  </si>
  <si>
    <t>Sociedades puestas en equivalencia</t>
  </si>
  <si>
    <t>Otros deudores</t>
  </si>
  <si>
    <t>1.2.4</t>
  </si>
  <si>
    <t>Créditos a empresas puestas en equivalencia</t>
  </si>
  <si>
    <t>1.2.5</t>
  </si>
  <si>
    <t>1.2.7</t>
  </si>
  <si>
    <t>2.1</t>
  </si>
  <si>
    <t>2.1.1</t>
  </si>
  <si>
    <t>2.1.3</t>
  </si>
  <si>
    <t>Reserva de revalorización</t>
  </si>
  <si>
    <t>Reserva de capitalización</t>
  </si>
  <si>
    <t>2.1.1.3</t>
  </si>
  <si>
    <t>2.1.5</t>
  </si>
  <si>
    <t>Resultados atribuído a la sociedad dominante</t>
  </si>
  <si>
    <t>2.1.7</t>
  </si>
  <si>
    <t>2.2.</t>
  </si>
  <si>
    <t>Activos no corrientes y pasivos vinculados mtdos para la venta</t>
  </si>
  <si>
    <t>Diferencia de conversión</t>
  </si>
  <si>
    <t>Otros ajustes por cambios de valor</t>
  </si>
  <si>
    <t>2.4</t>
  </si>
  <si>
    <t>A-4) Socios externos</t>
  </si>
  <si>
    <t>3.1</t>
  </si>
  <si>
    <t>3.1.1</t>
  </si>
  <si>
    <t>I. Provisiones a largo plazo</t>
  </si>
  <si>
    <t>3.1.2</t>
  </si>
  <si>
    <t>Obligaciones y otros valores negociables</t>
  </si>
  <si>
    <t>III. Deudas con empresas del grupo y asociadas a largo plazo</t>
  </si>
  <si>
    <t>3.1.3.2</t>
  </si>
  <si>
    <t>Deudas con sociedades puestas en equivalencia</t>
  </si>
  <si>
    <t>Otras deudas</t>
  </si>
  <si>
    <t>3.1.5</t>
  </si>
  <si>
    <t>V. Periodificaciones a largo plazo</t>
  </si>
  <si>
    <t>3.1.6</t>
  </si>
  <si>
    <t>VI. Acreedores comerciales no corrientes</t>
  </si>
  <si>
    <t>3.1.7</t>
  </si>
  <si>
    <t>VII. Deuda con características especiales a largo plazo</t>
  </si>
  <si>
    <t>3.2</t>
  </si>
  <si>
    <t>I. Pasivos vinculados con activos no corrientes mtdos para la venta</t>
  </si>
  <si>
    <t>3.2.2</t>
  </si>
  <si>
    <t>Provisiones por derechos de emisión de gases de efc. Invern.</t>
  </si>
  <si>
    <t>3.2.3</t>
  </si>
  <si>
    <t>3.2.4.1</t>
  </si>
  <si>
    <t>3.2.4.2</t>
  </si>
  <si>
    <t>3.2.5</t>
  </si>
  <si>
    <t>3.2.5.1</t>
  </si>
  <si>
    <t>Proveedores, sociedades puestas en equivalencia</t>
  </si>
  <si>
    <t>Pasivos por impuesto corriente</t>
  </si>
  <si>
    <t>Otros acreedores</t>
  </si>
  <si>
    <t>3.2.6</t>
  </si>
  <si>
    <t>3.2.7</t>
  </si>
  <si>
    <t>VII. Deuda con características especiales a corto plazo</t>
  </si>
  <si>
    <t>CUENTA DE PÉRDIDAS Y GANANCIAS CONSOLIDADA</t>
  </si>
  <si>
    <t>Ejercicio 2022</t>
  </si>
  <si>
    <t>Ejercicio 2021</t>
  </si>
  <si>
    <t>4.0.1</t>
  </si>
  <si>
    <t>2. Variación de existencias de productos terminados y en curso de fabric.</t>
  </si>
  <si>
    <t>4.0.4</t>
  </si>
  <si>
    <t>Deterioro de mercaderías, materias primas y otros aprovisionamientos</t>
  </si>
  <si>
    <t>4.0.5</t>
  </si>
  <si>
    <t>Subvenciones de explotación incorporadas al resultado del ejercicio</t>
  </si>
  <si>
    <t>4.0.6</t>
  </si>
  <si>
    <t>4.0.7</t>
  </si>
  <si>
    <t>Pérdidas,deterioro y variación de prov. por operaciones comerciales.</t>
  </si>
  <si>
    <t>Otros gastos de gestión corriente</t>
  </si>
  <si>
    <t>4.0.8</t>
  </si>
  <si>
    <t>9 - 10</t>
  </si>
  <si>
    <t>10. Excesos de provisiones</t>
  </si>
  <si>
    <t>4.1.1</t>
  </si>
  <si>
    <t>4.1.2</t>
  </si>
  <si>
    <t>12. Resultado por la pérdida de control de participaciones consolidadas</t>
  </si>
  <si>
    <t>4.1.2.1</t>
  </si>
  <si>
    <t>Resultado por la pérdida de control de una dependiente</t>
  </si>
  <si>
    <t>4.1.2.2</t>
  </si>
  <si>
    <t>Resultado atribuido a la participación retenida</t>
  </si>
  <si>
    <t>13. Diferencia negativa en combinaciones de negocios</t>
  </si>
  <si>
    <t>4.1.4</t>
  </si>
  <si>
    <t>14. Otros resultados</t>
  </si>
  <si>
    <t>4.9.1</t>
  </si>
  <si>
    <t>4.1.5</t>
  </si>
  <si>
    <t>15. Ingresos financieros</t>
  </si>
  <si>
    <t>Imputación de subvenciones de carácter financiero</t>
  </si>
  <si>
    <t>16. Gastos financieros</t>
  </si>
  <si>
    <t>4.1.7</t>
  </si>
  <si>
    <t>17. Variacion de valor razonable en instrumentos financieros</t>
  </si>
  <si>
    <t>4.1.7.1</t>
  </si>
  <si>
    <t>Cartera de negociación y otros</t>
  </si>
  <si>
    <t>4.1.7.2</t>
  </si>
  <si>
    <t>Imputación al resultado del ejercicio por activos financieros disp. vta.</t>
  </si>
  <si>
    <t>4.1.8</t>
  </si>
  <si>
    <t>18. Diferencias de cambio</t>
  </si>
  <si>
    <t>Imputación al resultado de la diferencia de conversión</t>
  </si>
  <si>
    <t>Otras diferencias de cambio</t>
  </si>
  <si>
    <t>4.1.9</t>
  </si>
  <si>
    <t>19. Det. y resultado por enajenaciones de instr. financieros</t>
  </si>
  <si>
    <t>4.1.9.1</t>
  </si>
  <si>
    <t>Deterrioros y pérdidas</t>
  </si>
  <si>
    <t>4.1.9.2</t>
  </si>
  <si>
    <t>20. Otros ingresos y gastos de carácter financiero</t>
  </si>
  <si>
    <t>4.2.0.1</t>
  </si>
  <si>
    <t>Incorporación al activo de gastos financieros</t>
  </si>
  <si>
    <t>4.2.0.2</t>
  </si>
  <si>
    <t>Ingresos financieros derivados de conv. de acreed.</t>
  </si>
  <si>
    <t>4.2.0.3</t>
  </si>
  <si>
    <t>Resto de ingresos y gastos</t>
  </si>
  <si>
    <t>4.9.2</t>
  </si>
  <si>
    <t>21. Participación en beneficios de sociedades puestas en equivalencia</t>
  </si>
  <si>
    <t>22. Deterioro y resultado por perdida de influencia significativa de</t>
  </si>
  <si>
    <t>4.2.2</t>
  </si>
  <si>
    <t>participaciones puestas en equivalencia o de control conjunto</t>
  </si>
  <si>
    <t>4.2.3</t>
  </si>
  <si>
    <t>23. Diferencia negativa de consolidación de sociedades puestas en eq.</t>
  </si>
  <si>
    <t>4.9.3</t>
  </si>
  <si>
    <t>24. Impuesto sobre beneficios</t>
  </si>
  <si>
    <t>4.9.4</t>
  </si>
  <si>
    <t>25. Resultado del ejercicio proced.ope.interrump.neto</t>
  </si>
  <si>
    <t>4.9.5</t>
  </si>
  <si>
    <t>A.5) RESULTADO DEL EJERCICIO</t>
  </si>
  <si>
    <t>Resultado atribuido a la sociedad dominante</t>
  </si>
  <si>
    <t>Resultado atribuído a socieos externos</t>
  </si>
  <si>
    <t>BALANCE DE SITUACIÓN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</si>
</sst>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;\-\-"/>
    <numFmt numFmtId="165" formatCode="#,##0_);\(#,##0\)"/>
  </numFmts>
  <fonts count="17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color rgb="FF409DAD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u/>
      <sz val="14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i/>
      <sz val="10"/>
      <name val="Calibri"/>
      <family val="2"/>
      <scheme val="minor"/>
    </font>
    <font>
      <i/>
      <sz val="14"/>
      <color rgb="FF409DAD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409DAD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409DAD"/>
      </top>
      <bottom style="thin">
        <color rgb="FF409DAD"/>
      </bottom>
      <diagonal/>
    </border>
    <border>
      <left style="thin">
        <color rgb="FF409DAD"/>
      </left>
      <right/>
      <top style="thin">
        <color rgb="FF409DAD"/>
      </top>
      <bottom style="thin">
        <color rgb="FF409DAD"/>
      </bottom>
      <diagonal/>
    </border>
    <border>
      <left/>
      <right style="thin">
        <color rgb="FF409DAD"/>
      </right>
      <top style="thin">
        <color rgb="FF409DAD"/>
      </top>
      <bottom style="thin">
        <color rgb="FF409DAD"/>
      </bottom>
      <diagonal/>
    </border>
    <border>
      <left style="thin">
        <color rgb="FF409DAD"/>
      </left>
      <right style="thin">
        <color rgb="FF409DAD"/>
      </right>
      <top style="thin">
        <color rgb="FF409DAD"/>
      </top>
      <bottom style="thin">
        <color rgb="FF409DAD"/>
      </bottom>
      <diagonal/>
    </border>
    <border>
      <left style="thin">
        <color rgb="FF409DAD"/>
      </left>
      <right/>
      <top/>
      <bottom/>
      <diagonal/>
    </border>
    <border>
      <left/>
      <right style="thin">
        <color rgb="FF409DAD"/>
      </right>
      <top/>
      <bottom/>
      <diagonal/>
    </border>
    <border>
      <left style="thin">
        <color rgb="FF409DAD"/>
      </left>
      <right style="thin">
        <color rgb="FF409DAD"/>
      </right>
      <top/>
      <bottom/>
      <diagonal/>
    </border>
    <border>
      <left style="thin">
        <color rgb="FF409DAD"/>
      </left>
      <right style="thin">
        <color rgb="FF409DAD"/>
      </right>
      <top style="thin">
        <color rgb="FF409DAD"/>
      </top>
      <bottom/>
      <diagonal/>
    </border>
    <border>
      <left style="thin">
        <color rgb="FF409DAD"/>
      </left>
      <right/>
      <top/>
      <bottom style="thin">
        <color rgb="FF409DAD"/>
      </bottom>
      <diagonal/>
    </border>
    <border>
      <left/>
      <right/>
      <top/>
      <bottom style="thin">
        <color rgb="FF409DAD"/>
      </bottom>
      <diagonal/>
    </border>
    <border>
      <left/>
      <right style="thin">
        <color rgb="FF409DAD"/>
      </right>
      <top/>
      <bottom style="thin">
        <color rgb="FF409DAD"/>
      </bottom>
      <diagonal/>
    </border>
    <border>
      <left style="thin">
        <color rgb="FF409DAD"/>
      </left>
      <right style="thin">
        <color rgb="FF409DAD"/>
      </right>
      <top/>
      <bottom style="thin">
        <color rgb="FF409DAD"/>
      </bottom>
      <diagonal/>
    </border>
    <border>
      <left style="thin">
        <color rgb="FF409DAD"/>
      </left>
      <right/>
      <top style="thin">
        <color rgb="FF409DAD"/>
      </top>
      <bottom/>
      <diagonal/>
    </border>
    <border>
      <left/>
      <right/>
      <top style="thin">
        <color rgb="FF409DAD"/>
      </top>
      <bottom/>
      <diagonal/>
    </border>
    <border>
      <left/>
      <right style="thin">
        <color rgb="FF409DAD"/>
      </right>
      <top style="thin">
        <color rgb="FF409DAD"/>
      </top>
      <bottom/>
      <diagonal/>
    </border>
    <border>
      <left style="medium">
        <color rgb="FF409DAD"/>
      </left>
      <right/>
      <top style="medium">
        <color rgb="FF409DAD"/>
      </top>
      <bottom style="medium">
        <color rgb="FF409DAD"/>
      </bottom>
      <diagonal/>
    </border>
    <border>
      <left/>
      <right/>
      <top style="medium">
        <color rgb="FF409DAD"/>
      </top>
      <bottom style="medium">
        <color rgb="FF409DAD"/>
      </bottom>
      <diagonal/>
    </border>
    <border>
      <left/>
      <right style="medium">
        <color rgb="FF409DAD"/>
      </right>
      <top style="medium">
        <color rgb="FF409DAD"/>
      </top>
      <bottom style="medium">
        <color rgb="FF409DAD"/>
      </bottom>
      <diagonal/>
    </border>
    <border>
      <left style="medium">
        <color rgb="FF409DAD"/>
      </left>
      <right style="medium">
        <color rgb="FF409DAD"/>
      </right>
      <top style="medium">
        <color rgb="FF409DAD"/>
      </top>
      <bottom style="medium">
        <color rgb="FF409DAD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0" fontId="6" fillId="0" borderId="0"/>
    <xf numFmtId="0" fontId="16" fillId="0" borderId="0"/>
  </cellStyleXfs>
  <cellXfs count="310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4" fillId="4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14" fontId="5" fillId="4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1" fillId="0" borderId="2" xfId="0" applyFont="1" applyBorder="1"/>
    <xf numFmtId="0" fontId="2" fillId="0" borderId="1" xfId="0" applyFont="1" applyBorder="1"/>
    <xf numFmtId="0" fontId="1" fillId="0" borderId="1" xfId="0" applyFont="1" applyBorder="1"/>
    <xf numFmtId="0" fontId="1" fillId="2" borderId="1" xfId="0" applyFont="1" applyFill="1" applyBorder="1"/>
    <xf numFmtId="3" fontId="2" fillId="2" borderId="3" xfId="0" applyNumberFormat="1" applyFont="1" applyFill="1" applyBorder="1"/>
    <xf numFmtId="164" fontId="2" fillId="2" borderId="4" xfId="0" applyNumberFormat="1" applyFont="1" applyFill="1" applyBorder="1"/>
    <xf numFmtId="164" fontId="2" fillId="2" borderId="0" xfId="0" applyNumberFormat="1" applyFont="1" applyFill="1"/>
    <xf numFmtId="0" fontId="1" fillId="0" borderId="5" xfId="0" applyFont="1" applyBorder="1"/>
    <xf numFmtId="0" fontId="1" fillId="0" borderId="6" xfId="0" applyFont="1" applyBorder="1"/>
    <xf numFmtId="3" fontId="1" fillId="2" borderId="7" xfId="0" applyNumberFormat="1" applyFont="1" applyFill="1" applyBorder="1"/>
    <xf numFmtId="164" fontId="1" fillId="0" borderId="8" xfId="0" applyNumberFormat="1" applyFont="1" applyBorder="1"/>
    <xf numFmtId="164" fontId="1" fillId="0" borderId="0" xfId="0" applyNumberFormat="1" applyFont="1"/>
    <xf numFmtId="0" fontId="2" fillId="0" borderId="5" xfId="0" applyFont="1" applyBorder="1"/>
    <xf numFmtId="3" fontId="2" fillId="2" borderId="7" xfId="0" applyNumberFormat="1" applyFont="1" applyFill="1" applyBorder="1" applyAlignment="1">
      <alignment horizontal="center"/>
    </xf>
    <xf numFmtId="164" fontId="2" fillId="0" borderId="7" xfId="0" applyNumberFormat="1" applyFont="1" applyBorder="1"/>
    <xf numFmtId="164" fontId="2" fillId="0" borderId="0" xfId="0" applyNumberFormat="1" applyFont="1"/>
    <xf numFmtId="0" fontId="1" fillId="0" borderId="0" xfId="0" applyFont="1" applyAlignment="1">
      <alignment horizontal="right"/>
    </xf>
    <xf numFmtId="164" fontId="1" fillId="0" borderId="7" xfId="0" applyNumberFormat="1" applyFont="1" applyBorder="1"/>
    <xf numFmtId="0" fontId="1" fillId="0" borderId="5" xfId="0" applyFont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3" fontId="2" fillId="2" borderId="7" xfId="0" quotePrefix="1" applyNumberFormat="1" applyFont="1" applyFill="1" applyBorder="1" applyAlignment="1">
      <alignment horizontal="center"/>
    </xf>
    <xf numFmtId="0" fontId="1" fillId="0" borderId="0" xfId="1" applyFont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3" fontId="1" fillId="2" borderId="12" xfId="0" applyNumberFormat="1" applyFont="1" applyFill="1" applyBorder="1"/>
    <xf numFmtId="3" fontId="1" fillId="0" borderId="12" xfId="0" applyNumberFormat="1" applyFont="1" applyBorder="1"/>
    <xf numFmtId="3" fontId="1" fillId="0" borderId="0" xfId="0" applyNumberFormat="1" applyFont="1"/>
    <xf numFmtId="0" fontId="2" fillId="0" borderId="0" xfId="0" applyFont="1" applyAlignment="1">
      <alignment horizontal="left"/>
    </xf>
    <xf numFmtId="3" fontId="1" fillId="2" borderId="0" xfId="0" applyNumberFormat="1" applyFont="1" applyFill="1"/>
    <xf numFmtId="164" fontId="2" fillId="0" borderId="4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3" fontId="1" fillId="2" borderId="8" xfId="0" applyNumberFormat="1" applyFont="1" applyFill="1" applyBorder="1"/>
    <xf numFmtId="3" fontId="2" fillId="2" borderId="7" xfId="0" applyNumberFormat="1" applyFont="1" applyFill="1" applyBorder="1"/>
    <xf numFmtId="164" fontId="1" fillId="2" borderId="0" xfId="0" applyNumberFormat="1" applyFont="1" applyFill="1"/>
    <xf numFmtId="164" fontId="1" fillId="2" borderId="7" xfId="0" applyNumberFormat="1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164" fontId="1" fillId="2" borderId="12" xfId="0" applyNumberFormat="1" applyFont="1" applyFill="1" applyBorder="1"/>
    <xf numFmtId="164" fontId="2" fillId="2" borderId="19" xfId="0" applyNumberFormat="1" applyFont="1" applyFill="1" applyBorder="1"/>
    <xf numFmtId="4" fontId="1" fillId="0" borderId="0" xfId="0" applyNumberFormat="1" applyFont="1"/>
    <xf numFmtId="0" fontId="2" fillId="0" borderId="0" xfId="0" applyFont="1" applyAlignment="1">
      <alignment horizontal="center"/>
    </xf>
    <xf numFmtId="3" fontId="2" fillId="2" borderId="0" xfId="0" applyNumberFormat="1" applyFont="1" applyFill="1"/>
    <xf numFmtId="0" fontId="2" fillId="0" borderId="13" xfId="0" applyFont="1" applyBorder="1"/>
    <xf numFmtId="0" fontId="1" fillId="5" borderId="14" xfId="0" applyFont="1" applyFill="1" applyBorder="1"/>
    <xf numFmtId="0" fontId="1" fillId="5" borderId="15" xfId="0" applyFont="1" applyFill="1" applyBorder="1"/>
    <xf numFmtId="3" fontId="2" fillId="2" borderId="8" xfId="0" applyNumberFormat="1" applyFont="1" applyFill="1" applyBorder="1"/>
    <xf numFmtId="164" fontId="2" fillId="2" borderId="8" xfId="0" applyNumberFormat="1" applyFont="1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164" fontId="1" fillId="0" borderId="12" xfId="0" applyNumberFormat="1" applyFont="1" applyBorder="1"/>
    <xf numFmtId="0" fontId="1" fillId="0" borderId="0" xfId="0" applyFont="1" applyAlignment="1">
      <alignment horizontal="left"/>
    </xf>
    <xf numFmtId="0" fontId="2" fillId="0" borderId="6" xfId="0" applyFont="1" applyBorder="1"/>
    <xf numFmtId="49" fontId="2" fillId="2" borderId="7" xfId="0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3" fontId="2" fillId="2" borderId="12" xfId="0" applyNumberFormat="1" applyFont="1" applyFill="1" applyBorder="1"/>
    <xf numFmtId="164" fontId="2" fillId="0" borderId="12" xfId="0" applyNumberFormat="1" applyFont="1" applyBorder="1"/>
    <xf numFmtId="0" fontId="2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64" fontId="2" fillId="2" borderId="12" xfId="0" applyNumberFormat="1" applyFont="1" applyFill="1" applyBorder="1"/>
    <xf numFmtId="4" fontId="1" fillId="2" borderId="0" xfId="0" applyNumberFormat="1" applyFont="1" applyFill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7" fillId="0" borderId="0" xfId="2" applyFont="1"/>
    <xf numFmtId="3" fontId="2" fillId="0" borderId="0" xfId="0" applyNumberFormat="1" applyFont="1"/>
    <xf numFmtId="3" fontId="1" fillId="3" borderId="0" xfId="0" applyNumberFormat="1" applyFont="1" applyFill="1"/>
    <xf numFmtId="3" fontId="8" fillId="0" borderId="0" xfId="0" applyNumberFormat="1" applyFont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4" borderId="2" xfId="0" applyNumberFormat="1" applyFont="1" applyFill="1" applyBorder="1"/>
    <xf numFmtId="3" fontId="4" fillId="4" borderId="1" xfId="0" applyNumberFormat="1" applyFont="1" applyFill="1" applyBorder="1"/>
    <xf numFmtId="3" fontId="10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14" fontId="5" fillId="4" borderId="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3" fontId="1" fillId="0" borderId="14" xfId="0" applyNumberFormat="1" applyFont="1" applyBorder="1"/>
    <xf numFmtId="3" fontId="1" fillId="2" borderId="14" xfId="0" applyNumberFormat="1" applyFont="1" applyFill="1" applyBorder="1"/>
    <xf numFmtId="3" fontId="1" fillId="2" borderId="15" xfId="0" applyNumberFormat="1" applyFont="1" applyFill="1" applyBorder="1"/>
    <xf numFmtId="3" fontId="1" fillId="0" borderId="8" xfId="0" applyNumberFormat="1" applyFont="1" applyBorder="1"/>
    <xf numFmtId="3" fontId="1" fillId="0" borderId="0" xfId="3" applyNumberFormat="1" applyFont="1" applyProtection="1">
      <protection hidden="1"/>
    </xf>
    <xf numFmtId="3" fontId="2" fillId="2" borderId="5" xfId="0" applyNumberFormat="1" applyFont="1" applyFill="1" applyBorder="1" applyAlignment="1">
      <alignment horizontal="right"/>
    </xf>
    <xf numFmtId="3" fontId="11" fillId="2" borderId="0" xfId="0" applyNumberFormat="1" applyFont="1" applyFill="1"/>
    <xf numFmtId="3" fontId="1" fillId="2" borderId="6" xfId="0" applyNumberFormat="1" applyFont="1" applyFill="1" applyBorder="1"/>
    <xf numFmtId="3" fontId="1" fillId="0" borderId="7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2" fillId="0" borderId="5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center"/>
    </xf>
    <xf numFmtId="164" fontId="2" fillId="2" borderId="7" xfId="0" applyNumberFormat="1" applyFont="1" applyFill="1" applyBorder="1"/>
    <xf numFmtId="164" fontId="9" fillId="2" borderId="0" xfId="0" applyNumberFormat="1" applyFont="1" applyFill="1" applyAlignment="1">
      <alignment horizontal="center"/>
    </xf>
    <xf numFmtId="3" fontId="1" fillId="0" borderId="0" xfId="1" applyNumberFormat="1" applyFont="1"/>
    <xf numFmtId="3" fontId="1" fillId="0" borderId="5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9" fontId="1" fillId="0" borderId="0" xfId="0" applyNumberFormat="1" applyFont="1"/>
    <xf numFmtId="3" fontId="2" fillId="0" borderId="7" xfId="0" applyNumberFormat="1" applyFont="1" applyBorder="1"/>
    <xf numFmtId="3" fontId="1" fillId="0" borderId="7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left"/>
    </xf>
    <xf numFmtId="10" fontId="1" fillId="0" borderId="0" xfId="0" applyNumberFormat="1" applyFont="1"/>
    <xf numFmtId="3" fontId="2" fillId="0" borderId="7" xfId="0" quotePrefix="1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2" fillId="2" borderId="2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3" fontId="13" fillId="2" borderId="1" xfId="0" applyNumberFormat="1" applyFont="1" applyFill="1" applyBorder="1"/>
    <xf numFmtId="3" fontId="13" fillId="2" borderId="3" xfId="0" applyNumberFormat="1" applyFont="1" applyFill="1" applyBorder="1"/>
    <xf numFmtId="3" fontId="9" fillId="2" borderId="1" xfId="0" applyNumberFormat="1" applyFont="1" applyFill="1" applyBorder="1" applyAlignment="1">
      <alignment horizontal="center"/>
    </xf>
    <xf numFmtId="3" fontId="2" fillId="0" borderId="4" xfId="0" applyNumberFormat="1" applyFont="1" applyBorder="1"/>
    <xf numFmtId="164" fontId="9" fillId="2" borderId="1" xfId="0" applyNumberFormat="1" applyFont="1" applyFill="1" applyBorder="1" applyAlignment="1">
      <alignment horizontal="center"/>
    </xf>
    <xf numFmtId="3" fontId="14" fillId="0" borderId="0" xfId="1" applyNumberFormat="1" applyFont="1"/>
    <xf numFmtId="3" fontId="1" fillId="0" borderId="0" xfId="0" quotePrefix="1" applyNumberFormat="1" applyFont="1"/>
    <xf numFmtId="3" fontId="1" fillId="2" borderId="5" xfId="0" applyNumberFormat="1" applyFont="1" applyFill="1" applyBorder="1"/>
    <xf numFmtId="3" fontId="2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  <xf numFmtId="0" fontId="6" fillId="0" borderId="0" xfId="0" applyFont="1"/>
    <xf numFmtId="3" fontId="12" fillId="2" borderId="9" xfId="0" applyNumberFormat="1" applyFont="1" applyFill="1" applyBorder="1"/>
    <xf numFmtId="3" fontId="1" fillId="2" borderId="10" xfId="0" applyNumberFormat="1" applyFont="1" applyFill="1" applyBorder="1"/>
    <xf numFmtId="3" fontId="13" fillId="2" borderId="10" xfId="0" applyNumberFormat="1" applyFont="1" applyFill="1" applyBorder="1"/>
    <xf numFmtId="3" fontId="13" fillId="2" borderId="11" xfId="0" applyNumberFormat="1" applyFont="1" applyFill="1" applyBorder="1"/>
    <xf numFmtId="3" fontId="2" fillId="0" borderId="12" xfId="0" applyNumberFormat="1" applyFont="1" applyBorder="1"/>
    <xf numFmtId="0" fontId="1" fillId="0" borderId="0" xfId="4" applyFont="1" applyAlignment="1">
      <alignment horizontal="right"/>
    </xf>
    <xf numFmtId="0" fontId="2" fillId="0" borderId="0" xfId="5" applyFont="1"/>
    <xf numFmtId="0" fontId="1" fillId="0" borderId="0" xfId="4" applyFont="1"/>
    <xf numFmtId="0" fontId="1" fillId="2" borderId="0" xfId="4" applyFont="1" applyFill="1"/>
    <xf numFmtId="0" fontId="2" fillId="0" borderId="0" xfId="4" applyFont="1"/>
    <xf numFmtId="0" fontId="15" fillId="0" borderId="0" xfId="4" applyFont="1" applyAlignment="1">
      <alignment horizontal="right"/>
    </xf>
    <xf numFmtId="0" fontId="3" fillId="0" borderId="0" xfId="4" applyFont="1"/>
    <xf numFmtId="0" fontId="3" fillId="2" borderId="0" xfId="4" applyFont="1" applyFill="1"/>
    <xf numFmtId="0" fontId="15" fillId="0" borderId="0" xfId="4" applyFont="1"/>
    <xf numFmtId="0" fontId="1" fillId="2" borderId="0" xfId="4" applyFont="1" applyFill="1" applyAlignment="1">
      <alignment horizontal="center"/>
    </xf>
    <xf numFmtId="0" fontId="4" fillId="4" borderId="2" xfId="4" applyFont="1" applyFill="1" applyBorder="1"/>
    <xf numFmtId="0" fontId="5" fillId="4" borderId="1" xfId="4" applyFont="1" applyFill="1" applyBorder="1"/>
    <xf numFmtId="0" fontId="4" fillId="4" borderId="1" xfId="4" applyFont="1" applyFill="1" applyBorder="1"/>
    <xf numFmtId="0" fontId="5" fillId="4" borderId="1" xfId="4" applyFont="1" applyFill="1" applyBorder="1" applyAlignment="1">
      <alignment horizontal="center"/>
    </xf>
    <xf numFmtId="14" fontId="5" fillId="4" borderId="1" xfId="5" applyNumberFormat="1" applyFont="1" applyFill="1" applyBorder="1" applyAlignment="1">
      <alignment horizontal="center"/>
    </xf>
    <xf numFmtId="0" fontId="1" fillId="0" borderId="0" xfId="5" applyFont="1"/>
    <xf numFmtId="0" fontId="2" fillId="2" borderId="0" xfId="4" applyFont="1" applyFill="1" applyAlignment="1">
      <alignment horizontal="center"/>
    </xf>
    <xf numFmtId="4" fontId="2" fillId="2" borderId="0" xfId="4" applyNumberFormat="1" applyFont="1" applyFill="1" applyAlignment="1">
      <alignment horizontal="center"/>
    </xf>
    <xf numFmtId="14" fontId="2" fillId="2" borderId="0" xfId="4" applyNumberFormat="1" applyFont="1" applyFill="1" applyAlignment="1">
      <alignment horizontal="center"/>
    </xf>
    <xf numFmtId="0" fontId="1" fillId="0" borderId="2" xfId="4" applyFont="1" applyBorder="1"/>
    <xf numFmtId="0" fontId="2" fillId="0" borderId="1" xfId="4" applyFont="1" applyBorder="1"/>
    <xf numFmtId="0" fontId="1" fillId="0" borderId="1" xfId="4" applyFont="1" applyBorder="1"/>
    <xf numFmtId="3" fontId="2" fillId="2" borderId="3" xfId="4" applyNumberFormat="1" applyFont="1" applyFill="1" applyBorder="1"/>
    <xf numFmtId="164" fontId="2" fillId="2" borderId="4" xfId="4" applyNumberFormat="1" applyFont="1" applyFill="1" applyBorder="1"/>
    <xf numFmtId="164" fontId="1" fillId="0" borderId="0" xfId="4" applyNumberFormat="1" applyFont="1"/>
    <xf numFmtId="0" fontId="1" fillId="0" borderId="5" xfId="4" applyFont="1" applyBorder="1"/>
    <xf numFmtId="0" fontId="1" fillId="0" borderId="6" xfId="4" applyFont="1" applyBorder="1"/>
    <xf numFmtId="3" fontId="1" fillId="2" borderId="7" xfId="4" applyNumberFormat="1" applyFont="1" applyFill="1" applyBorder="1"/>
    <xf numFmtId="164" fontId="1" fillId="2" borderId="8" xfId="4" applyNumberFormat="1" applyFont="1" applyFill="1" applyBorder="1"/>
    <xf numFmtId="0" fontId="2" fillId="0" borderId="5" xfId="4" applyFont="1" applyBorder="1"/>
    <xf numFmtId="3" fontId="2" fillId="2" borderId="7" xfId="4" quotePrefix="1" applyNumberFormat="1" applyFont="1" applyFill="1" applyBorder="1" applyAlignment="1">
      <alignment horizontal="center"/>
    </xf>
    <xf numFmtId="164" fontId="2" fillId="2" borderId="7" xfId="4" applyNumberFormat="1" applyFont="1" applyFill="1" applyBorder="1"/>
    <xf numFmtId="3" fontId="2" fillId="2" borderId="7" xfId="4" applyNumberFormat="1" applyFont="1" applyFill="1" applyBorder="1"/>
    <xf numFmtId="164" fontId="1" fillId="2" borderId="7" xfId="4" applyNumberFormat="1" applyFont="1" applyFill="1" applyBorder="1"/>
    <xf numFmtId="0" fontId="1" fillId="0" borderId="5" xfId="4" applyFont="1" applyBorder="1" applyAlignment="1">
      <alignment horizontal="center"/>
    </xf>
    <xf numFmtId="3" fontId="1" fillId="2" borderId="7" xfId="4" quotePrefix="1" applyNumberFormat="1" applyFont="1" applyFill="1" applyBorder="1" applyAlignment="1">
      <alignment horizontal="center"/>
    </xf>
    <xf numFmtId="3" fontId="1" fillId="2" borderId="7" xfId="4" applyNumberFormat="1" applyFont="1" applyFill="1" applyBorder="1" applyAlignment="1">
      <alignment horizontal="center"/>
    </xf>
    <xf numFmtId="0" fontId="2" fillId="0" borderId="5" xfId="4" applyFont="1" applyBorder="1" applyAlignment="1">
      <alignment horizontal="left"/>
    </xf>
    <xf numFmtId="3" fontId="2" fillId="2" borderId="7" xfId="4" applyNumberFormat="1" applyFont="1" applyFill="1" applyBorder="1" applyAlignment="1">
      <alignment horizontal="center"/>
    </xf>
    <xf numFmtId="0" fontId="1" fillId="0" borderId="9" xfId="4" applyFont="1" applyBorder="1" applyAlignment="1">
      <alignment horizontal="center"/>
    </xf>
    <xf numFmtId="0" fontId="1" fillId="0" borderId="10" xfId="4" applyFont="1" applyBorder="1"/>
    <xf numFmtId="0" fontId="1" fillId="0" borderId="11" xfId="4" applyFont="1" applyBorder="1"/>
    <xf numFmtId="3" fontId="1" fillId="2" borderId="12" xfId="4" applyNumberFormat="1" applyFont="1" applyFill="1" applyBorder="1"/>
    <xf numFmtId="164" fontId="1" fillId="2" borderId="12" xfId="4" applyNumberFormat="1" applyFont="1" applyFill="1" applyBorder="1"/>
    <xf numFmtId="0" fontId="2" fillId="0" borderId="0" xfId="4" applyFont="1" applyAlignment="1">
      <alignment horizontal="left"/>
    </xf>
    <xf numFmtId="3" fontId="1" fillId="2" borderId="0" xfId="4" applyNumberFormat="1" applyFont="1" applyFill="1"/>
    <xf numFmtId="164" fontId="1" fillId="2" borderId="0" xfId="4" applyNumberFormat="1" applyFont="1" applyFill="1"/>
    <xf numFmtId="0" fontId="1" fillId="0" borderId="13" xfId="4" applyFont="1" applyBorder="1"/>
    <xf numFmtId="0" fontId="1" fillId="0" borderId="14" xfId="4" applyFont="1" applyBorder="1"/>
    <xf numFmtId="0" fontId="1" fillId="0" borderId="15" xfId="4" applyFont="1" applyBorder="1"/>
    <xf numFmtId="3" fontId="1" fillId="2" borderId="8" xfId="4" applyNumberFormat="1" applyFont="1" applyFill="1" applyBorder="1" applyAlignment="1">
      <alignment horizontal="center"/>
    </xf>
    <xf numFmtId="9" fontId="1" fillId="0" borderId="0" xfId="4" applyNumberFormat="1" applyFont="1"/>
    <xf numFmtId="0" fontId="1" fillId="2" borderId="0" xfId="4" applyFont="1" applyFill="1" applyAlignment="1">
      <alignment horizontal="right"/>
    </xf>
    <xf numFmtId="0" fontId="1" fillId="2" borderId="9" xfId="4" applyFont="1" applyFill="1" applyBorder="1" applyAlignment="1">
      <alignment horizontal="center"/>
    </xf>
    <xf numFmtId="0" fontId="1" fillId="2" borderId="10" xfId="4" applyFont="1" applyFill="1" applyBorder="1"/>
    <xf numFmtId="0" fontId="1" fillId="2" borderId="11" xfId="4" applyFont="1" applyFill="1" applyBorder="1"/>
    <xf numFmtId="164" fontId="2" fillId="2" borderId="19" xfId="4" applyNumberFormat="1" applyFont="1" applyFill="1" applyBorder="1"/>
    <xf numFmtId="0" fontId="2" fillId="0" borderId="0" xfId="4" applyFont="1" applyAlignment="1">
      <alignment horizontal="center"/>
    </xf>
    <xf numFmtId="3" fontId="2" fillId="2" borderId="0" xfId="4" applyNumberFormat="1" applyFont="1" applyFill="1"/>
    <xf numFmtId="14" fontId="5" fillId="4" borderId="1" xfId="4" applyNumberFormat="1" applyFont="1" applyFill="1" applyBorder="1" applyAlignment="1">
      <alignment horizontal="center"/>
    </xf>
    <xf numFmtId="0" fontId="2" fillId="5" borderId="13" xfId="4" applyFont="1" applyFill="1" applyBorder="1"/>
    <xf numFmtId="0" fontId="1" fillId="5" borderId="14" xfId="4" applyFont="1" applyFill="1" applyBorder="1"/>
    <xf numFmtId="0" fontId="1" fillId="5" borderId="15" xfId="4" applyFont="1" applyFill="1" applyBorder="1"/>
    <xf numFmtId="3" fontId="2" fillId="2" borderId="8" xfId="4" applyNumberFormat="1" applyFont="1" applyFill="1" applyBorder="1"/>
    <xf numFmtId="164" fontId="2" fillId="2" borderId="8" xfId="4" applyNumberFormat="1" applyFont="1" applyFill="1" applyBorder="1"/>
    <xf numFmtId="0" fontId="2" fillId="0" borderId="0" xfId="4" applyFont="1" applyAlignment="1">
      <alignment horizontal="right"/>
    </xf>
    <xf numFmtId="0" fontId="1" fillId="0" borderId="9" xfId="4" applyFont="1" applyBorder="1"/>
    <xf numFmtId="0" fontId="1" fillId="0" borderId="10" xfId="4" applyFont="1" applyBorder="1" applyAlignment="1">
      <alignment horizontal="center"/>
    </xf>
    <xf numFmtId="0" fontId="2" fillId="0" borderId="2" xfId="4" applyFont="1" applyBorder="1"/>
    <xf numFmtId="3" fontId="1" fillId="2" borderId="8" xfId="4" applyNumberFormat="1" applyFont="1" applyFill="1" applyBorder="1"/>
    <xf numFmtId="0" fontId="2" fillId="0" borderId="6" xfId="4" applyFont="1" applyBorder="1"/>
    <xf numFmtId="164" fontId="2" fillId="0" borderId="0" xfId="4" applyNumberFormat="1" applyFont="1"/>
    <xf numFmtId="4" fontId="1" fillId="0" borderId="0" xfId="4" applyNumberFormat="1" applyFont="1"/>
    <xf numFmtId="0" fontId="1" fillId="0" borderId="0" xfId="4" applyFont="1" applyAlignment="1">
      <alignment horizontal="left"/>
    </xf>
    <xf numFmtId="0" fontId="2" fillId="0" borderId="9" xfId="4" applyFont="1" applyBorder="1"/>
    <xf numFmtId="0" fontId="2" fillId="0" borderId="10" xfId="4" applyFont="1" applyBorder="1" applyAlignment="1">
      <alignment horizontal="left"/>
    </xf>
    <xf numFmtId="0" fontId="2" fillId="0" borderId="10" xfId="4" applyFont="1" applyBorder="1"/>
    <xf numFmtId="0" fontId="2" fillId="0" borderId="11" xfId="4" applyFont="1" applyBorder="1"/>
    <xf numFmtId="3" fontId="2" fillId="2" borderId="12" xfId="4" applyNumberFormat="1" applyFont="1" applyFill="1" applyBorder="1" applyAlignment="1">
      <alignment horizontal="center"/>
    </xf>
    <xf numFmtId="164" fontId="2" fillId="2" borderId="12" xfId="4" applyNumberFormat="1" applyFont="1" applyFill="1" applyBorder="1"/>
    <xf numFmtId="3" fontId="2" fillId="2" borderId="3" xfId="4" applyNumberFormat="1" applyFont="1" applyFill="1" applyBorder="1" applyAlignment="1">
      <alignment horizontal="center"/>
    </xf>
    <xf numFmtId="0" fontId="1" fillId="0" borderId="0" xfId="4" applyFont="1" applyAlignment="1">
      <alignment horizontal="center"/>
    </xf>
    <xf numFmtId="0" fontId="1" fillId="2" borderId="9" xfId="4" applyFont="1" applyFill="1" applyBorder="1"/>
    <xf numFmtId="0" fontId="2" fillId="2" borderId="10" xfId="4" applyFont="1" applyFill="1" applyBorder="1" applyAlignment="1">
      <alignment horizontal="left"/>
    </xf>
    <xf numFmtId="0" fontId="1" fillId="2" borderId="10" xfId="4" applyFont="1" applyFill="1" applyBorder="1" applyAlignment="1">
      <alignment horizontal="left"/>
    </xf>
    <xf numFmtId="3" fontId="2" fillId="2" borderId="12" xfId="4" applyNumberFormat="1" applyFont="1" applyFill="1" applyBorder="1"/>
    <xf numFmtId="0" fontId="1" fillId="0" borderId="0" xfId="6" applyFont="1"/>
    <xf numFmtId="0" fontId="16" fillId="0" borderId="0" xfId="6"/>
    <xf numFmtId="4" fontId="1" fillId="2" borderId="0" xfId="6" applyNumberFormat="1" applyFont="1" applyFill="1"/>
    <xf numFmtId="3" fontId="1" fillId="2" borderId="0" xfId="6" applyNumberFormat="1" applyFont="1" applyFill="1"/>
    <xf numFmtId="164" fontId="1" fillId="2" borderId="0" xfId="6" applyNumberFormat="1" applyFont="1" applyFill="1"/>
    <xf numFmtId="0" fontId="1" fillId="2" borderId="0" xfId="6" applyFont="1" applyFill="1"/>
    <xf numFmtId="0" fontId="2" fillId="0" borderId="0" xfId="6" applyFont="1"/>
    <xf numFmtId="4" fontId="2" fillId="2" borderId="0" xfId="6" applyNumberFormat="1" applyFont="1" applyFill="1"/>
    <xf numFmtId="3" fontId="2" fillId="2" borderId="0" xfId="6" applyNumberFormat="1" applyFont="1" applyFill="1"/>
    <xf numFmtId="4" fontId="1" fillId="2" borderId="0" xfId="4" applyNumberFormat="1" applyFont="1" applyFill="1"/>
    <xf numFmtId="0" fontId="14" fillId="0" borderId="0" xfId="4" applyFont="1"/>
    <xf numFmtId="3" fontId="1" fillId="0" borderId="0" xfId="4" applyNumberFormat="1" applyFont="1" applyAlignment="1">
      <alignment horizontal="right"/>
    </xf>
    <xf numFmtId="3" fontId="1" fillId="0" borderId="0" xfId="4" applyNumberFormat="1" applyFont="1"/>
    <xf numFmtId="0" fontId="3" fillId="0" borderId="0" xfId="4" applyFont="1" applyAlignment="1">
      <alignment horizontal="right"/>
    </xf>
    <xf numFmtId="3" fontId="8" fillId="0" borderId="0" xfId="4" applyNumberFormat="1" applyFont="1" applyAlignment="1">
      <alignment horizontal="center"/>
    </xf>
    <xf numFmtId="3" fontId="2" fillId="0" borderId="0" xfId="4" applyNumberFormat="1" applyFont="1" applyAlignment="1">
      <alignment horizontal="center"/>
    </xf>
    <xf numFmtId="3" fontId="4" fillId="4" borderId="2" xfId="4" applyNumberFormat="1" applyFont="1" applyFill="1" applyBorder="1"/>
    <xf numFmtId="3" fontId="4" fillId="4" borderId="1" xfId="4" applyNumberFormat="1" applyFont="1" applyFill="1" applyBorder="1"/>
    <xf numFmtId="3" fontId="5" fillId="4" borderId="1" xfId="4" applyNumberFormat="1" applyFont="1" applyFill="1" applyBorder="1" applyAlignment="1">
      <alignment horizontal="center"/>
    </xf>
    <xf numFmtId="14" fontId="5" fillId="4" borderId="3" xfId="5" applyNumberFormat="1" applyFont="1" applyFill="1" applyBorder="1" applyAlignment="1">
      <alignment horizontal="center"/>
    </xf>
    <xf numFmtId="3" fontId="1" fillId="0" borderId="0" xfId="5" applyNumberFormat="1" applyFont="1"/>
    <xf numFmtId="3" fontId="1" fillId="0" borderId="13" xfId="4" applyNumberFormat="1" applyFont="1" applyBorder="1"/>
    <xf numFmtId="3" fontId="1" fillId="0" borderId="14" xfId="4" applyNumberFormat="1" applyFont="1" applyBorder="1"/>
    <xf numFmtId="3" fontId="1" fillId="2" borderId="14" xfId="4" applyNumberFormat="1" applyFont="1" applyFill="1" applyBorder="1"/>
    <xf numFmtId="3" fontId="1" fillId="2" borderId="15" xfId="4" applyNumberFormat="1" applyFont="1" applyFill="1" applyBorder="1"/>
    <xf numFmtId="3" fontId="1" fillId="0" borderId="8" xfId="4" applyNumberFormat="1" applyFont="1" applyBorder="1"/>
    <xf numFmtId="3" fontId="2" fillId="2" borderId="5" xfId="4" applyNumberFormat="1" applyFont="1" applyFill="1" applyBorder="1" applyAlignment="1">
      <alignment horizontal="right"/>
    </xf>
    <xf numFmtId="3" fontId="11" fillId="2" borderId="0" xfId="4" applyNumberFormat="1" applyFont="1" applyFill="1"/>
    <xf numFmtId="3" fontId="1" fillId="2" borderId="6" xfId="4" applyNumberFormat="1" applyFont="1" applyFill="1" applyBorder="1"/>
    <xf numFmtId="3" fontId="1" fillId="0" borderId="7" xfId="4" applyNumberFormat="1" applyFont="1" applyBorder="1" applyAlignment="1">
      <alignment horizontal="center"/>
    </xf>
    <xf numFmtId="3" fontId="1" fillId="0" borderId="7" xfId="4" applyNumberFormat="1" applyFont="1" applyBorder="1"/>
    <xf numFmtId="3" fontId="1" fillId="0" borderId="5" xfId="4" applyNumberFormat="1" applyFont="1" applyBorder="1"/>
    <xf numFmtId="3" fontId="1" fillId="0" borderId="6" xfId="4" applyNumberFormat="1" applyFont="1" applyBorder="1"/>
    <xf numFmtId="3" fontId="2" fillId="0" borderId="5" xfId="4" applyNumberFormat="1" applyFont="1" applyBorder="1" applyAlignment="1">
      <alignment horizontal="left"/>
    </xf>
    <xf numFmtId="3" fontId="2" fillId="0" borderId="0" xfId="4" applyNumberFormat="1" applyFont="1"/>
    <xf numFmtId="3" fontId="2" fillId="0" borderId="7" xfId="4" applyNumberFormat="1" applyFont="1" applyBorder="1" applyAlignment="1">
      <alignment horizontal="center"/>
    </xf>
    <xf numFmtId="3" fontId="1" fillId="0" borderId="5" xfId="4" applyNumberFormat="1" applyFont="1" applyBorder="1" applyAlignment="1">
      <alignment horizontal="right"/>
    </xf>
    <xf numFmtId="3" fontId="2" fillId="0" borderId="7" xfId="4" applyNumberFormat="1" applyFont="1" applyBorder="1"/>
    <xf numFmtId="3" fontId="2" fillId="0" borderId="0" xfId="4" applyNumberFormat="1" applyFont="1" applyAlignment="1">
      <alignment horizontal="left"/>
    </xf>
    <xf numFmtId="3" fontId="2" fillId="0" borderId="7" xfId="4" quotePrefix="1" applyNumberFormat="1" applyFont="1" applyBorder="1" applyAlignment="1">
      <alignment horizontal="center"/>
    </xf>
    <xf numFmtId="3" fontId="1" fillId="0" borderId="0" xfId="4" applyNumberFormat="1" applyFont="1" applyAlignment="1">
      <alignment horizontal="center"/>
    </xf>
    <xf numFmtId="164" fontId="1" fillId="0" borderId="7" xfId="4" applyNumberFormat="1" applyFont="1" applyBorder="1"/>
    <xf numFmtId="3" fontId="12" fillId="2" borderId="2" xfId="4" applyNumberFormat="1" applyFont="1" applyFill="1" applyBorder="1" applyAlignment="1">
      <alignment horizontal="right"/>
    </xf>
    <xf numFmtId="3" fontId="2" fillId="2" borderId="1" xfId="4" applyNumberFormat="1" applyFont="1" applyFill="1" applyBorder="1"/>
    <xf numFmtId="3" fontId="13" fillId="2" borderId="1" xfId="4" applyNumberFormat="1" applyFont="1" applyFill="1" applyBorder="1"/>
    <xf numFmtId="3" fontId="13" fillId="2" borderId="3" xfId="4" applyNumberFormat="1" applyFont="1" applyFill="1" applyBorder="1"/>
    <xf numFmtId="3" fontId="2" fillId="0" borderId="4" xfId="4" applyNumberFormat="1" applyFont="1" applyBorder="1" applyAlignment="1">
      <alignment horizontal="center"/>
    </xf>
    <xf numFmtId="10" fontId="1" fillId="0" borderId="7" xfId="4" applyNumberFormat="1" applyFont="1" applyBorder="1"/>
    <xf numFmtId="3" fontId="1" fillId="0" borderId="0" xfId="5" applyNumberFormat="1" applyFont="1" applyAlignment="1">
      <alignment horizontal="right"/>
    </xf>
    <xf numFmtId="3" fontId="1" fillId="0" borderId="5" xfId="5" applyNumberFormat="1" applyFont="1" applyBorder="1" applyAlignment="1">
      <alignment horizontal="right"/>
    </xf>
    <xf numFmtId="3" fontId="2" fillId="0" borderId="0" xfId="5" applyNumberFormat="1" applyFont="1" applyAlignment="1">
      <alignment horizontal="left"/>
    </xf>
    <xf numFmtId="3" fontId="2" fillId="0" borderId="0" xfId="5" applyNumberFormat="1" applyFont="1"/>
    <xf numFmtId="3" fontId="2" fillId="0" borderId="6" xfId="5" applyNumberFormat="1" applyFont="1" applyBorder="1"/>
    <xf numFmtId="3" fontId="2" fillId="0" borderId="7" xfId="5" applyNumberFormat="1" applyFont="1" applyBorder="1" applyAlignment="1">
      <alignment horizontal="center"/>
    </xf>
    <xf numFmtId="164" fontId="2" fillId="2" borderId="7" xfId="5" applyNumberFormat="1" applyFont="1" applyFill="1" applyBorder="1"/>
    <xf numFmtId="164" fontId="1" fillId="2" borderId="7" xfId="5" applyNumberFormat="1" applyFont="1" applyFill="1" applyBorder="1"/>
    <xf numFmtId="3" fontId="1" fillId="0" borderId="6" xfId="5" applyNumberFormat="1" applyFont="1" applyBorder="1"/>
    <xf numFmtId="3" fontId="1" fillId="0" borderId="7" xfId="5" applyNumberFormat="1" applyFont="1" applyBorder="1"/>
    <xf numFmtId="3" fontId="2" fillId="0" borderId="7" xfId="5" applyNumberFormat="1" applyFont="1" applyBorder="1"/>
    <xf numFmtId="3" fontId="1" fillId="0" borderId="7" xfId="5" applyNumberFormat="1" applyFont="1" applyBorder="1" applyAlignment="1">
      <alignment horizontal="center"/>
    </xf>
    <xf numFmtId="3" fontId="1" fillId="2" borderId="5" xfId="4" applyNumberFormat="1" applyFont="1" applyFill="1" applyBorder="1"/>
    <xf numFmtId="3" fontId="2" fillId="2" borderId="0" xfId="4" applyNumberFormat="1" applyFont="1" applyFill="1" applyAlignment="1">
      <alignment horizontal="left"/>
    </xf>
    <xf numFmtId="3" fontId="1" fillId="2" borderId="0" xfId="4" applyNumberFormat="1" applyFont="1" applyFill="1" applyAlignment="1">
      <alignment horizontal="left"/>
    </xf>
    <xf numFmtId="3" fontId="12" fillId="2" borderId="13" xfId="4" applyNumberFormat="1" applyFont="1" applyFill="1" applyBorder="1" applyAlignment="1">
      <alignment horizontal="right"/>
    </xf>
    <xf numFmtId="3" fontId="13" fillId="2" borderId="0" xfId="4" applyNumberFormat="1" applyFont="1" applyFill="1"/>
    <xf numFmtId="3" fontId="13" fillId="2" borderId="6" xfId="4" applyNumberFormat="1" applyFont="1" applyFill="1" applyBorder="1"/>
    <xf numFmtId="3" fontId="12" fillId="2" borderId="9" xfId="4" applyNumberFormat="1" applyFont="1" applyFill="1" applyBorder="1" applyAlignment="1">
      <alignment horizontal="right"/>
    </xf>
    <xf numFmtId="3" fontId="2" fillId="2" borderId="10" xfId="4" applyNumberFormat="1" applyFont="1" applyFill="1" applyBorder="1"/>
    <xf numFmtId="3" fontId="1" fillId="0" borderId="10" xfId="4" applyNumberFormat="1" applyFont="1" applyBorder="1"/>
    <xf numFmtId="3" fontId="13" fillId="2" borderId="10" xfId="4" applyNumberFormat="1" applyFont="1" applyFill="1" applyBorder="1"/>
    <xf numFmtId="3" fontId="13" fillId="2" borderId="11" xfId="4" applyNumberFormat="1" applyFont="1" applyFill="1" applyBorder="1"/>
    <xf numFmtId="3" fontId="2" fillId="0" borderId="12" xfId="4" applyNumberFormat="1" applyFont="1" applyBorder="1" applyAlignment="1">
      <alignment horizontal="center"/>
    </xf>
    <xf numFmtId="3" fontId="12" fillId="2" borderId="9" xfId="4" applyNumberFormat="1" applyFont="1" applyFill="1" applyBorder="1"/>
    <xf numFmtId="3" fontId="1" fillId="2" borderId="10" xfId="4" applyNumberFormat="1" applyFont="1" applyFill="1" applyBorder="1"/>
    <xf numFmtId="3" fontId="2" fillId="0" borderId="12" xfId="4" applyNumberFormat="1" applyFont="1" applyBorder="1"/>
    <xf numFmtId="14" fontId="5" fillId="2" borderId="0" xfId="0" applyNumberFormat="1" applyFont="1" applyFill="1" applyAlignment="1">
      <alignment horizontal="center"/>
    </xf>
    <xf numFmtId="3" fontId="5" fillId="2" borderId="0" xfId="0" applyNumberFormat="1" applyFont="1" applyFill="1"/>
    <xf numFmtId="3" fontId="4" fillId="2" borderId="0" xfId="0" applyNumberFormat="1" applyFont="1" applyFill="1"/>
    <xf numFmtId="3" fontId="2" fillId="2" borderId="16" xfId="4" applyNumberFormat="1" applyFont="1" applyFill="1" applyBorder="1" applyAlignment="1">
      <alignment horizontal="center"/>
    </xf>
    <xf numFmtId="3" fontId="2" fillId="2" borderId="17" xfId="4" applyNumberFormat="1" applyFont="1" applyFill="1" applyBorder="1" applyAlignment="1">
      <alignment horizontal="center"/>
    </xf>
    <xf numFmtId="3" fontId="2" fillId="2" borderId="18" xfId="4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</cellXfs>
  <cellStyles count="7">
    <cellStyle name="Normal" xfId="0" builtinId="0"/>
    <cellStyle name="Normal 12" xfId="4" xr:uid="{966878EF-A0F5-491C-A738-D20B78CD1989}"/>
    <cellStyle name="Normal 2" xfId="2" xr:uid="{AFC06E27-8681-4979-B587-2171C60EDBE0}"/>
    <cellStyle name="Normal 3" xfId="6" xr:uid="{796D8D24-566C-49CD-A003-AD7F36BE9D96}"/>
    <cellStyle name="Normal 3 2" xfId="1" xr:uid="{52B4A56F-C0BE-4869-BA6C-2E6BC89BACD2}"/>
    <cellStyle name="Normal 6" xfId="5" xr:uid="{DABEBFF7-880B-4CAB-B387-7CBD77020D76}"/>
    <cellStyle name="Normal_V2.01" xfId="3" xr:uid="{BC602C5A-C367-4119-8FD2-63FB38D0C2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FE3C9-E993-47B3-8579-BE64CFEDE846}">
  <sheetPr filterMode="1">
    <pageSetUpPr fitToPage="1"/>
  </sheetPr>
  <dimension ref="A2:X178"/>
  <sheetViews>
    <sheetView showGridLines="0" tabSelected="1" zoomScaleNormal="100" workbookViewId="0">
      <selection activeCell="Q17" sqref="Q17"/>
    </sheetView>
  </sheetViews>
  <sheetFormatPr baseColWidth="10" defaultColWidth="11.3984375" defaultRowHeight="13.15" x14ac:dyDescent="0.4"/>
  <cols>
    <col min="1" max="1" width="3.265625" style="142" customWidth="1"/>
    <col min="2" max="2" width="6.265625" style="140" hidden="1" customWidth="1"/>
    <col min="3" max="3" width="2" style="142" customWidth="1"/>
    <col min="4" max="4" width="3.265625" style="142" customWidth="1"/>
    <col min="5" max="5" width="2.59765625" style="142" customWidth="1"/>
    <col min="6" max="6" width="11.3984375" style="142" customWidth="1"/>
    <col min="7" max="7" width="16.73046875" style="142" customWidth="1"/>
    <col min="8" max="8" width="18.73046875" style="142" customWidth="1"/>
    <col min="9" max="11" width="15" style="143" customWidth="1"/>
    <col min="12" max="12" width="4.59765625" style="142" hidden="1" customWidth="1"/>
    <col min="13" max="13" width="11.3984375" style="142"/>
    <col min="14" max="14" width="12.265625" style="142" bestFit="1" customWidth="1"/>
    <col min="15" max="15" width="11.3984375" style="142"/>
    <col min="16" max="16" width="11.86328125" style="142" bestFit="1" customWidth="1"/>
    <col min="17" max="23" width="11.3984375" style="142"/>
    <col min="24" max="24" width="11.86328125" style="142" bestFit="1" customWidth="1"/>
    <col min="25" max="16384" width="11.3984375" style="142"/>
  </cols>
  <sheetData>
    <row r="2" spans="2:14" x14ac:dyDescent="0.4">
      <c r="C2" s="141" t="s">
        <v>340</v>
      </c>
    </row>
    <row r="3" spans="2:14" x14ac:dyDescent="0.4">
      <c r="C3" s="144"/>
    </row>
    <row r="4" spans="2:14" s="146" customFormat="1" ht="18" x14ac:dyDescent="0.55000000000000004">
      <c r="B4" s="145"/>
      <c r="C4" s="146" t="s">
        <v>341</v>
      </c>
      <c r="I4" s="147"/>
      <c r="J4" s="147"/>
      <c r="K4" s="147"/>
      <c r="L4" s="148"/>
    </row>
    <row r="5" spans="2:14" x14ac:dyDescent="0.4">
      <c r="I5" s="149"/>
      <c r="J5" s="149"/>
    </row>
    <row r="6" spans="2:14" x14ac:dyDescent="0.4">
      <c r="C6" s="150"/>
      <c r="D6" s="151" t="s">
        <v>1</v>
      </c>
      <c r="E6" s="152"/>
      <c r="F6" s="152"/>
      <c r="G6" s="152"/>
      <c r="H6" s="152"/>
      <c r="I6" s="153" t="s">
        <v>2</v>
      </c>
      <c r="J6" s="154">
        <v>44926</v>
      </c>
      <c r="K6" s="154">
        <v>44561</v>
      </c>
      <c r="L6" s="155" t="s">
        <v>342</v>
      </c>
    </row>
    <row r="7" spans="2:14" x14ac:dyDescent="0.4">
      <c r="I7" s="156"/>
      <c r="J7" s="157"/>
      <c r="K7" s="158"/>
      <c r="L7" s="155" t="str">
        <f t="shared" ref="L7:L39" si="0">+IF(AND(J7="",K7=""),"T",IF(ABS(J7)+ABS(K7)&lt;&gt;0,1,0))</f>
        <v>T</v>
      </c>
    </row>
    <row r="8" spans="2:14" ht="16.5" customHeight="1" x14ac:dyDescent="0.4">
      <c r="B8" s="140" t="s">
        <v>343</v>
      </c>
      <c r="C8" s="159"/>
      <c r="D8" s="160" t="s">
        <v>3</v>
      </c>
      <c r="E8" s="161"/>
      <c r="F8" s="161"/>
      <c r="G8" s="161"/>
      <c r="H8" s="161"/>
      <c r="I8" s="162"/>
      <c r="J8" s="163">
        <f>+SUM(J10,J16,J21,J24,J30,J32,J34)</f>
        <v>34684471.770999998</v>
      </c>
      <c r="K8" s="163">
        <v>30486701</v>
      </c>
      <c r="L8" s="155">
        <f t="shared" si="0"/>
        <v>1</v>
      </c>
      <c r="N8" s="164"/>
    </row>
    <row r="9" spans="2:14" ht="6" customHeight="1" x14ac:dyDescent="0.4">
      <c r="C9" s="165"/>
      <c r="H9" s="166"/>
      <c r="I9" s="167"/>
      <c r="J9" s="168"/>
      <c r="K9" s="168"/>
      <c r="L9" s="155" t="str">
        <f t="shared" si="0"/>
        <v>T</v>
      </c>
    </row>
    <row r="10" spans="2:14" x14ac:dyDescent="0.4">
      <c r="B10" s="140" t="s">
        <v>344</v>
      </c>
      <c r="C10" s="169"/>
      <c r="D10" s="144" t="s">
        <v>6</v>
      </c>
      <c r="H10" s="166"/>
      <c r="I10" s="170"/>
      <c r="J10" s="171">
        <f>+SUM(J11:J14)</f>
        <v>6136579.3109999979</v>
      </c>
      <c r="K10" s="171">
        <v>8128011</v>
      </c>
      <c r="L10" s="155">
        <f t="shared" si="0"/>
        <v>1</v>
      </c>
    </row>
    <row r="11" spans="2:14" x14ac:dyDescent="0.4">
      <c r="B11" s="140" t="s">
        <v>7</v>
      </c>
      <c r="C11" s="169"/>
      <c r="D11" s="140" t="s">
        <v>8</v>
      </c>
      <c r="E11" s="142" t="s">
        <v>345</v>
      </c>
      <c r="H11" s="166"/>
      <c r="I11" s="172"/>
      <c r="J11" s="173">
        <v>6059023.8309999974</v>
      </c>
      <c r="K11" s="173">
        <v>8029721</v>
      </c>
      <c r="L11" s="155">
        <f t="shared" si="0"/>
        <v>1</v>
      </c>
    </row>
    <row r="12" spans="2:14" hidden="1" x14ac:dyDescent="0.4">
      <c r="B12" s="140" t="s">
        <v>10</v>
      </c>
      <c r="C12" s="174"/>
      <c r="D12" s="140" t="s">
        <v>11</v>
      </c>
      <c r="E12" s="142" t="s">
        <v>24</v>
      </c>
      <c r="H12" s="166"/>
      <c r="I12" s="167"/>
      <c r="J12" s="173">
        <v>0</v>
      </c>
      <c r="K12" s="173">
        <v>0</v>
      </c>
      <c r="L12" s="155">
        <f t="shared" si="0"/>
        <v>0</v>
      </c>
    </row>
    <row r="13" spans="2:14" hidden="1" x14ac:dyDescent="0.4">
      <c r="B13" s="140" t="s">
        <v>13</v>
      </c>
      <c r="C13" s="174"/>
      <c r="D13" s="140" t="s">
        <v>14</v>
      </c>
      <c r="E13" s="142" t="s">
        <v>27</v>
      </c>
      <c r="H13" s="166"/>
      <c r="I13" s="167"/>
      <c r="J13" s="173">
        <v>0</v>
      </c>
      <c r="K13" s="173">
        <v>0</v>
      </c>
      <c r="L13" s="155">
        <f t="shared" si="0"/>
        <v>0</v>
      </c>
    </row>
    <row r="14" spans="2:14" x14ac:dyDescent="0.4">
      <c r="B14" s="140" t="s">
        <v>16</v>
      </c>
      <c r="C14" s="174"/>
      <c r="D14" s="140" t="s">
        <v>17</v>
      </c>
      <c r="E14" s="142" t="s">
        <v>346</v>
      </c>
      <c r="H14" s="166"/>
      <c r="I14" s="175"/>
      <c r="J14" s="173">
        <v>77555.480000000112</v>
      </c>
      <c r="K14" s="173">
        <v>98290</v>
      </c>
      <c r="L14" s="155">
        <f t="shared" si="0"/>
        <v>1</v>
      </c>
    </row>
    <row r="15" spans="2:14" ht="6" customHeight="1" x14ac:dyDescent="0.4">
      <c r="C15" s="174"/>
      <c r="H15" s="166"/>
      <c r="I15" s="176"/>
      <c r="J15" s="173"/>
      <c r="K15" s="173"/>
      <c r="L15" s="155" t="str">
        <f t="shared" si="0"/>
        <v>T</v>
      </c>
    </row>
    <row r="16" spans="2:14" x14ac:dyDescent="0.4">
      <c r="B16" s="140" t="s">
        <v>347</v>
      </c>
      <c r="C16" s="177"/>
      <c r="D16" s="144" t="s">
        <v>34</v>
      </c>
      <c r="H16" s="166"/>
      <c r="I16" s="178"/>
      <c r="J16" s="171">
        <f>+SUM(J17:J19)</f>
        <v>15909786.870000001</v>
      </c>
      <c r="K16" s="171">
        <v>10894704</v>
      </c>
      <c r="L16" s="155">
        <f t="shared" si="0"/>
        <v>1</v>
      </c>
    </row>
    <row r="17" spans="1:12" x14ac:dyDescent="0.4">
      <c r="B17" s="140" t="s">
        <v>35</v>
      </c>
      <c r="C17" s="174"/>
      <c r="D17" s="140" t="s">
        <v>8</v>
      </c>
      <c r="E17" s="142" t="s">
        <v>36</v>
      </c>
      <c r="H17" s="166"/>
      <c r="I17" s="176"/>
      <c r="J17" s="173">
        <v>3808653</v>
      </c>
      <c r="K17" s="173">
        <v>1711466</v>
      </c>
      <c r="L17" s="155">
        <f t="shared" si="0"/>
        <v>1</v>
      </c>
    </row>
    <row r="18" spans="1:12" x14ac:dyDescent="0.4">
      <c r="B18" s="140" t="s">
        <v>37</v>
      </c>
      <c r="C18" s="174"/>
      <c r="D18" s="140" t="s">
        <v>11</v>
      </c>
      <c r="E18" s="142" t="s">
        <v>38</v>
      </c>
      <c r="H18" s="166"/>
      <c r="I18" s="176"/>
      <c r="J18" s="173">
        <v>10723015.670000002</v>
      </c>
      <c r="K18" s="173">
        <v>7709196</v>
      </c>
      <c r="L18" s="155">
        <f t="shared" si="0"/>
        <v>1</v>
      </c>
    </row>
    <row r="19" spans="1:12" x14ac:dyDescent="0.4">
      <c r="B19" s="140" t="s">
        <v>39</v>
      </c>
      <c r="C19" s="174"/>
      <c r="D19" s="140" t="s">
        <v>14</v>
      </c>
      <c r="E19" s="142" t="s">
        <v>348</v>
      </c>
      <c r="H19" s="166"/>
      <c r="I19" s="176"/>
      <c r="J19" s="173">
        <v>1378118.2000000002</v>
      </c>
      <c r="K19" s="173">
        <v>1474042</v>
      </c>
      <c r="L19" s="155">
        <f t="shared" si="0"/>
        <v>1</v>
      </c>
    </row>
    <row r="20" spans="1:12" ht="6" hidden="1" customHeight="1" x14ac:dyDescent="0.4">
      <c r="C20" s="174"/>
      <c r="H20" s="166"/>
      <c r="I20" s="176"/>
      <c r="J20" s="173"/>
      <c r="K20" s="173"/>
      <c r="L20" s="155" t="str">
        <f t="shared" si="0"/>
        <v>T</v>
      </c>
    </row>
    <row r="21" spans="1:12" hidden="1" x14ac:dyDescent="0.4">
      <c r="B21" s="140" t="s">
        <v>347</v>
      </c>
      <c r="C21" s="177"/>
      <c r="D21" s="144" t="s">
        <v>41</v>
      </c>
      <c r="H21" s="166"/>
      <c r="I21" s="172"/>
      <c r="J21" s="171">
        <v>0</v>
      </c>
      <c r="K21" s="171">
        <v>0</v>
      </c>
      <c r="L21" s="155">
        <f t="shared" si="0"/>
        <v>0</v>
      </c>
    </row>
    <row r="22" spans="1:12" ht="6" customHeight="1" x14ac:dyDescent="0.4">
      <c r="C22" s="174"/>
      <c r="H22" s="166"/>
      <c r="I22" s="167"/>
      <c r="J22" s="173"/>
      <c r="K22" s="173"/>
      <c r="L22" s="155" t="str">
        <f t="shared" si="0"/>
        <v>T</v>
      </c>
    </row>
    <row r="23" spans="1:12" x14ac:dyDescent="0.4">
      <c r="C23" s="177"/>
      <c r="D23" s="144" t="s">
        <v>44</v>
      </c>
      <c r="H23" s="166"/>
      <c r="I23" s="176"/>
      <c r="J23" s="173"/>
      <c r="K23" s="173"/>
      <c r="L23" s="155" t="str">
        <f t="shared" si="0"/>
        <v>T</v>
      </c>
    </row>
    <row r="24" spans="1:12" x14ac:dyDescent="0.4">
      <c r="B24" s="140" t="s">
        <v>349</v>
      </c>
      <c r="C24" s="177"/>
      <c r="D24" s="144" t="s">
        <v>45</v>
      </c>
      <c r="H24" s="166"/>
      <c r="I24" s="178"/>
      <c r="J24" s="171">
        <f>+SUM(J25:J28)</f>
        <v>9596956.8900000006</v>
      </c>
      <c r="K24" s="171">
        <v>9344828</v>
      </c>
      <c r="L24" s="155">
        <f t="shared" si="0"/>
        <v>1</v>
      </c>
    </row>
    <row r="25" spans="1:12" hidden="1" x14ac:dyDescent="0.4">
      <c r="B25" s="140" t="s">
        <v>46</v>
      </c>
      <c r="C25" s="174"/>
      <c r="D25" s="140" t="s">
        <v>8</v>
      </c>
      <c r="E25" s="142" t="s">
        <v>350</v>
      </c>
      <c r="H25" s="166"/>
      <c r="I25" s="176"/>
      <c r="J25" s="173">
        <v>0</v>
      </c>
      <c r="K25" s="173">
        <v>0</v>
      </c>
      <c r="L25" s="155">
        <f t="shared" si="0"/>
        <v>0</v>
      </c>
    </row>
    <row r="26" spans="1:12" x14ac:dyDescent="0.4">
      <c r="B26" s="140" t="s">
        <v>48</v>
      </c>
      <c r="C26" s="174"/>
      <c r="D26" s="140" t="s">
        <v>11</v>
      </c>
      <c r="E26" s="142" t="s">
        <v>351</v>
      </c>
      <c r="H26" s="166"/>
      <c r="I26" s="176"/>
      <c r="J26" s="173">
        <v>9084956.8900000006</v>
      </c>
      <c r="K26" s="173">
        <v>8832828</v>
      </c>
      <c r="L26" s="155">
        <f t="shared" si="0"/>
        <v>1</v>
      </c>
    </row>
    <row r="27" spans="1:12" hidden="1" x14ac:dyDescent="0.4">
      <c r="B27" s="140" t="s">
        <v>50</v>
      </c>
      <c r="C27" s="174"/>
      <c r="D27" s="140" t="s">
        <v>14</v>
      </c>
      <c r="E27" s="142" t="s">
        <v>351</v>
      </c>
      <c r="H27" s="166"/>
      <c r="I27" s="167"/>
      <c r="J27" s="173">
        <v>0</v>
      </c>
      <c r="K27" s="173">
        <v>0</v>
      </c>
      <c r="L27" s="155">
        <f t="shared" si="0"/>
        <v>0</v>
      </c>
    </row>
    <row r="28" spans="1:12" x14ac:dyDescent="0.4">
      <c r="B28" s="140" t="s">
        <v>52</v>
      </c>
      <c r="C28" s="174"/>
      <c r="D28" s="140" t="s">
        <v>17</v>
      </c>
      <c r="E28" s="142" t="s">
        <v>352</v>
      </c>
      <c r="H28" s="166"/>
      <c r="I28" s="176"/>
      <c r="J28" s="173">
        <v>512000</v>
      </c>
      <c r="K28" s="173">
        <v>512000</v>
      </c>
      <c r="L28" s="155">
        <f t="shared" si="0"/>
        <v>1</v>
      </c>
    </row>
    <row r="29" spans="1:12" ht="6" customHeight="1" x14ac:dyDescent="0.4">
      <c r="C29" s="165"/>
      <c r="H29" s="166"/>
      <c r="I29" s="176"/>
      <c r="J29" s="173"/>
      <c r="K29" s="173"/>
      <c r="L29" s="155" t="str">
        <f t="shared" si="0"/>
        <v>T</v>
      </c>
    </row>
    <row r="30" spans="1:12" x14ac:dyDescent="0.4">
      <c r="B30" s="140" t="s">
        <v>353</v>
      </c>
      <c r="C30" s="177"/>
      <c r="D30" s="144" t="s">
        <v>58</v>
      </c>
      <c r="H30" s="166"/>
      <c r="I30" s="178"/>
      <c r="J30" s="171">
        <v>902341.38</v>
      </c>
      <c r="K30" s="171">
        <v>672319</v>
      </c>
      <c r="L30" s="155">
        <f t="shared" si="0"/>
        <v>1</v>
      </c>
    </row>
    <row r="31" spans="1:12" ht="6" customHeight="1" x14ac:dyDescent="0.4">
      <c r="A31" s="144"/>
      <c r="C31" s="174"/>
      <c r="H31" s="166"/>
      <c r="I31" s="176"/>
      <c r="J31" s="173"/>
      <c r="K31" s="173"/>
      <c r="L31" s="155" t="str">
        <f t="shared" si="0"/>
        <v>T</v>
      </c>
    </row>
    <row r="32" spans="1:12" x14ac:dyDescent="0.4">
      <c r="A32" s="144"/>
      <c r="B32" s="140" t="s">
        <v>65</v>
      </c>
      <c r="C32" s="177"/>
      <c r="D32" s="144" t="s">
        <v>66</v>
      </c>
      <c r="H32" s="166"/>
      <c r="I32" s="178"/>
      <c r="J32" s="171">
        <v>2138807.3199999998</v>
      </c>
      <c r="K32" s="171">
        <v>1446839</v>
      </c>
      <c r="L32" s="155">
        <f t="shared" si="0"/>
        <v>1</v>
      </c>
    </row>
    <row r="33" spans="1:14" ht="6" hidden="1" customHeight="1" x14ac:dyDescent="0.4">
      <c r="A33" s="144"/>
      <c r="C33" s="174"/>
      <c r="H33" s="166"/>
      <c r="I33" s="176"/>
      <c r="J33" s="173"/>
      <c r="K33" s="173"/>
      <c r="L33" s="155" t="str">
        <f t="shared" si="0"/>
        <v>T</v>
      </c>
    </row>
    <row r="34" spans="1:14" hidden="1" x14ac:dyDescent="0.4">
      <c r="A34" s="144"/>
      <c r="B34" s="140" t="s">
        <v>354</v>
      </c>
      <c r="C34" s="177"/>
      <c r="D34" s="144" t="s">
        <v>355</v>
      </c>
      <c r="H34" s="166"/>
      <c r="I34" s="172"/>
      <c r="J34" s="171">
        <v>0</v>
      </c>
      <c r="K34" s="171">
        <v>0</v>
      </c>
      <c r="L34" s="155">
        <f t="shared" si="0"/>
        <v>0</v>
      </c>
    </row>
    <row r="35" spans="1:14" ht="6" customHeight="1" x14ac:dyDescent="0.4">
      <c r="C35" s="179"/>
      <c r="D35" s="180"/>
      <c r="E35" s="180"/>
      <c r="F35" s="180"/>
      <c r="G35" s="180"/>
      <c r="H35" s="181"/>
      <c r="I35" s="182"/>
      <c r="J35" s="183"/>
      <c r="K35" s="183"/>
      <c r="L35" s="155" t="str">
        <f t="shared" si="0"/>
        <v>T</v>
      </c>
    </row>
    <row r="36" spans="1:14" x14ac:dyDescent="0.4">
      <c r="D36" s="184"/>
      <c r="I36" s="185"/>
      <c r="J36" s="186"/>
      <c r="K36" s="186"/>
      <c r="L36" s="155" t="str">
        <f t="shared" si="0"/>
        <v>T</v>
      </c>
    </row>
    <row r="37" spans="1:14" ht="16.5" customHeight="1" x14ac:dyDescent="0.4">
      <c r="B37" s="140" t="s">
        <v>356</v>
      </c>
      <c r="C37" s="159"/>
      <c r="D37" s="160" t="s">
        <v>67</v>
      </c>
      <c r="E37" s="161"/>
      <c r="F37" s="161"/>
      <c r="G37" s="161"/>
      <c r="H37" s="161"/>
      <c r="I37" s="162"/>
      <c r="J37" s="163">
        <f>+SUM(J39,J41,J43,J49,J54,J56,J58)</f>
        <v>43751205.640000001</v>
      </c>
      <c r="K37" s="163">
        <v>32889322</v>
      </c>
      <c r="L37" s="155">
        <f t="shared" si="0"/>
        <v>1</v>
      </c>
    </row>
    <row r="38" spans="1:14" ht="6" customHeight="1" x14ac:dyDescent="0.4">
      <c r="C38" s="187"/>
      <c r="D38" s="188"/>
      <c r="E38" s="188"/>
      <c r="F38" s="188"/>
      <c r="G38" s="188"/>
      <c r="H38" s="189"/>
      <c r="I38" s="190"/>
      <c r="J38" s="168"/>
      <c r="K38" s="168"/>
      <c r="L38" s="155" t="str">
        <f t="shared" si="0"/>
        <v>T</v>
      </c>
    </row>
    <row r="39" spans="1:14" hidden="1" x14ac:dyDescent="0.4">
      <c r="B39" s="140" t="s">
        <v>68</v>
      </c>
      <c r="C39" s="177"/>
      <c r="D39" s="144" t="s">
        <v>69</v>
      </c>
      <c r="H39" s="166"/>
      <c r="I39" s="172"/>
      <c r="J39" s="171">
        <v>0</v>
      </c>
      <c r="K39" s="171">
        <v>0</v>
      </c>
      <c r="L39" s="155">
        <f t="shared" si="0"/>
        <v>0</v>
      </c>
    </row>
    <row r="40" spans="1:14" ht="6" hidden="1" customHeight="1" x14ac:dyDescent="0.4">
      <c r="C40" s="165"/>
      <c r="H40" s="166"/>
      <c r="I40" s="167"/>
      <c r="J40" s="173"/>
      <c r="K40" s="173"/>
      <c r="L40" s="155"/>
    </row>
    <row r="41" spans="1:14" x14ac:dyDescent="0.4">
      <c r="B41" s="140" t="s">
        <v>357</v>
      </c>
      <c r="C41" s="177"/>
      <c r="D41" s="144" t="s">
        <v>71</v>
      </c>
      <c r="H41" s="166"/>
      <c r="I41" s="178"/>
      <c r="J41" s="171">
        <v>571029.77</v>
      </c>
      <c r="K41" s="171">
        <v>851842</v>
      </c>
      <c r="L41" s="155">
        <f t="shared" ref="L41:L61" si="1">+IF(AND(J41="",K41=""),"T",IF(ABS(J41)+ABS(K41)&lt;&gt;0,1,0))</f>
        <v>1</v>
      </c>
      <c r="M41" s="164"/>
      <c r="N41" s="164"/>
    </row>
    <row r="42" spans="1:14" ht="6" customHeight="1" x14ac:dyDescent="0.4">
      <c r="C42" s="165"/>
      <c r="H42" s="166"/>
      <c r="I42" s="176"/>
      <c r="J42" s="173"/>
      <c r="K42" s="173"/>
      <c r="L42" s="155" t="str">
        <f t="shared" si="1"/>
        <v>T</v>
      </c>
    </row>
    <row r="43" spans="1:14" x14ac:dyDescent="0.4">
      <c r="B43" s="140" t="s">
        <v>358</v>
      </c>
      <c r="C43" s="177"/>
      <c r="D43" s="144" t="s">
        <v>84</v>
      </c>
      <c r="H43" s="166"/>
      <c r="I43" s="178"/>
      <c r="J43" s="171">
        <f>+SUM(J44:J47)</f>
        <v>23731406.755000003</v>
      </c>
      <c r="K43" s="171">
        <v>15850669</v>
      </c>
      <c r="L43" s="155">
        <f t="shared" si="1"/>
        <v>1</v>
      </c>
      <c r="M43" s="164"/>
      <c r="N43" s="164"/>
    </row>
    <row r="44" spans="1:14" x14ac:dyDescent="0.4">
      <c r="B44" s="140" t="s">
        <v>359</v>
      </c>
      <c r="C44" s="174"/>
      <c r="D44" s="140" t="s">
        <v>8</v>
      </c>
      <c r="E44" s="142" t="s">
        <v>86</v>
      </c>
      <c r="H44" s="166"/>
      <c r="I44" s="176"/>
      <c r="J44" s="173">
        <v>23456963.68</v>
      </c>
      <c r="K44" s="173">
        <v>15811964</v>
      </c>
      <c r="L44" s="155">
        <f t="shared" si="1"/>
        <v>1</v>
      </c>
      <c r="N44" s="191"/>
    </row>
    <row r="45" spans="1:14" hidden="1" x14ac:dyDescent="0.4">
      <c r="B45" s="140" t="s">
        <v>87</v>
      </c>
      <c r="C45" s="174"/>
      <c r="D45" s="140" t="s">
        <v>11</v>
      </c>
      <c r="E45" s="142" t="s">
        <v>360</v>
      </c>
      <c r="H45" s="166"/>
      <c r="I45" s="176"/>
      <c r="J45" s="173">
        <v>0</v>
      </c>
      <c r="K45" s="173">
        <v>0</v>
      </c>
      <c r="L45" s="155">
        <f t="shared" si="1"/>
        <v>0</v>
      </c>
      <c r="N45" s="191"/>
    </row>
    <row r="46" spans="1:14" x14ac:dyDescent="0.4">
      <c r="B46" s="140" t="s">
        <v>91</v>
      </c>
      <c r="C46" s="174"/>
      <c r="D46" s="140" t="s">
        <v>14</v>
      </c>
      <c r="E46" s="142" t="s">
        <v>94</v>
      </c>
      <c r="H46" s="166"/>
      <c r="I46" s="176"/>
      <c r="J46" s="173">
        <v>16952.405000000002</v>
      </c>
      <c r="K46" s="173">
        <v>9775</v>
      </c>
      <c r="L46" s="155">
        <f t="shared" si="1"/>
        <v>1</v>
      </c>
    </row>
    <row r="47" spans="1:14" x14ac:dyDescent="0.4">
      <c r="B47" s="140" t="s">
        <v>93</v>
      </c>
      <c r="C47" s="174"/>
      <c r="D47" s="140" t="s">
        <v>17</v>
      </c>
      <c r="E47" s="142" t="s">
        <v>361</v>
      </c>
      <c r="H47" s="166"/>
      <c r="I47" s="176"/>
      <c r="J47" s="173">
        <v>257490.67</v>
      </c>
      <c r="K47" s="173">
        <v>28930</v>
      </c>
      <c r="L47" s="155">
        <f t="shared" si="1"/>
        <v>1</v>
      </c>
    </row>
    <row r="48" spans="1:14" ht="6" customHeight="1" x14ac:dyDescent="0.4">
      <c r="C48" s="174"/>
      <c r="H48" s="166"/>
      <c r="I48" s="176"/>
      <c r="J48" s="173"/>
      <c r="K48" s="173"/>
      <c r="L48" s="155" t="str">
        <f t="shared" si="1"/>
        <v>T</v>
      </c>
    </row>
    <row r="49" spans="2:14" x14ac:dyDescent="0.4">
      <c r="B49" s="140" t="s">
        <v>362</v>
      </c>
      <c r="C49" s="177"/>
      <c r="D49" s="144" t="s">
        <v>99</v>
      </c>
      <c r="H49" s="166"/>
      <c r="I49" s="178"/>
      <c r="J49" s="171">
        <f>+SUM(J50:J51)</f>
        <v>14406119.294999996</v>
      </c>
      <c r="K49" s="171">
        <v>12073804</v>
      </c>
      <c r="L49" s="155">
        <f t="shared" si="1"/>
        <v>1</v>
      </c>
    </row>
    <row r="50" spans="2:14" x14ac:dyDescent="0.4">
      <c r="B50" s="140" t="s">
        <v>100</v>
      </c>
      <c r="C50" s="174"/>
      <c r="D50" s="140" t="s">
        <v>8</v>
      </c>
      <c r="E50" s="142" t="s">
        <v>363</v>
      </c>
      <c r="H50" s="166"/>
      <c r="I50" s="167"/>
      <c r="J50" s="173">
        <v>0</v>
      </c>
      <c r="K50" s="173">
        <v>849539</v>
      </c>
      <c r="L50" s="155">
        <f t="shared" si="1"/>
        <v>1</v>
      </c>
    </row>
    <row r="51" spans="2:14" x14ac:dyDescent="0.4">
      <c r="B51" s="140" t="s">
        <v>101</v>
      </c>
      <c r="C51" s="174"/>
      <c r="D51" s="140" t="s">
        <v>11</v>
      </c>
      <c r="E51" s="142" t="s">
        <v>55</v>
      </c>
      <c r="H51" s="166"/>
      <c r="I51" s="176"/>
      <c r="J51" s="173">
        <v>14406119.294999996</v>
      </c>
      <c r="K51" s="173">
        <v>11224265</v>
      </c>
      <c r="L51" s="155">
        <f t="shared" si="1"/>
        <v>1</v>
      </c>
    </row>
    <row r="52" spans="2:14" hidden="1" x14ac:dyDescent="0.4">
      <c r="B52" s="140" t="s">
        <v>102</v>
      </c>
      <c r="C52" s="174"/>
      <c r="D52" s="140" t="s">
        <v>14</v>
      </c>
      <c r="E52" s="142" t="s">
        <v>57</v>
      </c>
      <c r="H52" s="166"/>
      <c r="I52" s="167"/>
      <c r="J52" s="173">
        <v>0</v>
      </c>
      <c r="K52" s="173">
        <v>0</v>
      </c>
      <c r="L52" s="155">
        <f t="shared" si="1"/>
        <v>0</v>
      </c>
    </row>
    <row r="53" spans="2:14" ht="6" customHeight="1" x14ac:dyDescent="0.4">
      <c r="C53" s="174"/>
      <c r="H53" s="166"/>
      <c r="I53" s="176"/>
      <c r="J53" s="173"/>
      <c r="K53" s="173"/>
      <c r="L53" s="155" t="str">
        <f t="shared" si="1"/>
        <v>T</v>
      </c>
    </row>
    <row r="54" spans="2:14" x14ac:dyDescent="0.4">
      <c r="B54" s="140" t="s">
        <v>364</v>
      </c>
      <c r="C54" s="177"/>
      <c r="D54" s="144" t="s">
        <v>106</v>
      </c>
      <c r="H54" s="166"/>
      <c r="I54" s="178"/>
      <c r="J54" s="171">
        <v>153470.47</v>
      </c>
      <c r="K54" s="171">
        <v>201741</v>
      </c>
      <c r="L54" s="155">
        <f t="shared" si="1"/>
        <v>1</v>
      </c>
    </row>
    <row r="55" spans="2:14" ht="6" customHeight="1" x14ac:dyDescent="0.4">
      <c r="C55" s="174"/>
      <c r="H55" s="166"/>
      <c r="I55" s="176"/>
      <c r="J55" s="173"/>
      <c r="K55" s="173"/>
      <c r="L55" s="155" t="str">
        <f t="shared" si="1"/>
        <v>T</v>
      </c>
    </row>
    <row r="56" spans="2:14" x14ac:dyDescent="0.4">
      <c r="B56" s="140" t="s">
        <v>113</v>
      </c>
      <c r="C56" s="177"/>
      <c r="D56" s="144" t="s">
        <v>114</v>
      </c>
      <c r="H56" s="166"/>
      <c r="I56" s="178"/>
      <c r="J56" s="171">
        <v>97794.48000000001</v>
      </c>
      <c r="K56" s="171">
        <v>53778</v>
      </c>
      <c r="L56" s="155">
        <f t="shared" si="1"/>
        <v>1</v>
      </c>
      <c r="N56" s="164"/>
    </row>
    <row r="57" spans="2:14" ht="6" customHeight="1" x14ac:dyDescent="0.4">
      <c r="C57" s="177"/>
      <c r="H57" s="166"/>
      <c r="I57" s="176"/>
      <c r="J57" s="173"/>
      <c r="K57" s="173"/>
      <c r="L57" s="155" t="str">
        <f t="shared" si="1"/>
        <v>T</v>
      </c>
    </row>
    <row r="58" spans="2:14" x14ac:dyDescent="0.4">
      <c r="B58" s="140" t="s">
        <v>365</v>
      </c>
      <c r="C58" s="177"/>
      <c r="D58" s="144" t="s">
        <v>115</v>
      </c>
      <c r="H58" s="166"/>
      <c r="I58" s="178"/>
      <c r="J58" s="171">
        <v>4791384.870000001</v>
      </c>
      <c r="K58" s="171">
        <v>3857488</v>
      </c>
      <c r="L58" s="155">
        <f t="shared" si="1"/>
        <v>1</v>
      </c>
    </row>
    <row r="59" spans="2:14" s="143" customFormat="1" ht="6" customHeight="1" x14ac:dyDescent="0.4">
      <c r="B59" s="192"/>
      <c r="C59" s="193"/>
      <c r="D59" s="194"/>
      <c r="E59" s="194"/>
      <c r="F59" s="194"/>
      <c r="G59" s="194"/>
      <c r="H59" s="195"/>
      <c r="I59" s="182"/>
      <c r="J59" s="183"/>
      <c r="K59" s="183"/>
      <c r="L59" s="155" t="str">
        <f t="shared" si="1"/>
        <v>T</v>
      </c>
    </row>
    <row r="60" spans="2:14" ht="13.5" thickBot="1" x14ac:dyDescent="0.45">
      <c r="J60" s="186"/>
      <c r="K60" s="186"/>
      <c r="L60" s="155" t="str">
        <f t="shared" si="1"/>
        <v>T</v>
      </c>
    </row>
    <row r="61" spans="2:14" ht="13.5" thickBot="1" x14ac:dyDescent="0.45">
      <c r="B61" s="140">
        <v>1</v>
      </c>
      <c r="C61" s="304" t="s">
        <v>118</v>
      </c>
      <c r="D61" s="305"/>
      <c r="E61" s="305"/>
      <c r="F61" s="305"/>
      <c r="G61" s="305"/>
      <c r="H61" s="305"/>
      <c r="I61" s="306"/>
      <c r="J61" s="196">
        <f>+J37+J8</f>
        <v>78435677.410999998</v>
      </c>
      <c r="K61" s="196">
        <v>63376023</v>
      </c>
      <c r="L61" s="155">
        <f t="shared" si="1"/>
        <v>1</v>
      </c>
    </row>
    <row r="62" spans="2:14" x14ac:dyDescent="0.4">
      <c r="C62" s="197"/>
      <c r="D62" s="197"/>
      <c r="E62" s="197"/>
      <c r="F62" s="197"/>
      <c r="G62" s="197"/>
      <c r="H62" s="197"/>
      <c r="I62" s="198"/>
      <c r="J62" s="198"/>
      <c r="K62" s="198"/>
      <c r="L62" s="155"/>
    </row>
    <row r="63" spans="2:14" x14ac:dyDescent="0.4">
      <c r="C63" s="197"/>
      <c r="D63" s="197"/>
      <c r="E63" s="197"/>
      <c r="F63" s="197"/>
      <c r="G63" s="197"/>
      <c r="H63" s="197"/>
      <c r="I63" s="198"/>
      <c r="J63" s="198"/>
      <c r="K63" s="198"/>
      <c r="L63" s="155"/>
    </row>
    <row r="64" spans="2:14" x14ac:dyDescent="0.4">
      <c r="C64" s="197"/>
      <c r="D64" s="197"/>
      <c r="E64" s="197"/>
      <c r="F64" s="197"/>
      <c r="G64" s="197"/>
      <c r="H64" s="197"/>
      <c r="I64" s="198"/>
      <c r="J64" s="198"/>
      <c r="K64" s="198"/>
      <c r="L64" s="155"/>
    </row>
    <row r="65" spans="2:12" s="146" customFormat="1" ht="18" x14ac:dyDescent="0.55000000000000004">
      <c r="B65" s="145"/>
      <c r="C65" s="146" t="s">
        <v>341</v>
      </c>
      <c r="I65" s="147"/>
      <c r="J65" s="147"/>
      <c r="K65" s="147"/>
      <c r="L65" s="155"/>
    </row>
    <row r="66" spans="2:12" x14ac:dyDescent="0.4">
      <c r="I66" s="149"/>
      <c r="J66" s="149"/>
      <c r="K66" s="149"/>
      <c r="L66" s="155"/>
    </row>
    <row r="67" spans="2:12" x14ac:dyDescent="0.4">
      <c r="C67" s="150"/>
      <c r="D67" s="151" t="s">
        <v>120</v>
      </c>
      <c r="E67" s="152"/>
      <c r="F67" s="152"/>
      <c r="G67" s="152"/>
      <c r="H67" s="152"/>
      <c r="I67" s="153" t="s">
        <v>2</v>
      </c>
      <c r="J67" s="199">
        <f>+J6</f>
        <v>44926</v>
      </c>
      <c r="K67" s="199">
        <f>+K6</f>
        <v>44561</v>
      </c>
      <c r="L67" s="155"/>
    </row>
    <row r="68" spans="2:12" x14ac:dyDescent="0.4">
      <c r="I68" s="156"/>
      <c r="J68" s="157"/>
      <c r="K68" s="157"/>
      <c r="L68" s="155"/>
    </row>
    <row r="69" spans="2:12" ht="16.5" customHeight="1" x14ac:dyDescent="0.4">
      <c r="B69" s="140">
        <v>2</v>
      </c>
      <c r="C69" s="159"/>
      <c r="D69" s="160" t="s">
        <v>121</v>
      </c>
      <c r="E69" s="161"/>
      <c r="F69" s="161"/>
      <c r="G69" s="161"/>
      <c r="H69" s="161"/>
      <c r="I69" s="162"/>
      <c r="J69" s="163">
        <f>+J71+J86+J91+J93</f>
        <v>34394894.936000004</v>
      </c>
      <c r="K69" s="163">
        <v>30809494</v>
      </c>
      <c r="L69" s="155">
        <f t="shared" ref="L69:L132" si="2">+IF(AND(J69="",K69=""),"T",IF(ABS(J69)+ABS(K69)&lt;&gt;0,1,0))</f>
        <v>1</v>
      </c>
    </row>
    <row r="70" spans="2:12" ht="5.25" customHeight="1" x14ac:dyDescent="0.4">
      <c r="C70" s="200"/>
      <c r="D70" s="188"/>
      <c r="E70" s="201"/>
      <c r="F70" s="201"/>
      <c r="G70" s="201"/>
      <c r="H70" s="202"/>
      <c r="I70" s="203"/>
      <c r="J70" s="204"/>
      <c r="K70" s="204"/>
      <c r="L70" s="155" t="str">
        <f t="shared" si="2"/>
        <v>T</v>
      </c>
    </row>
    <row r="71" spans="2:12" x14ac:dyDescent="0.4">
      <c r="B71" s="140" t="s">
        <v>366</v>
      </c>
      <c r="C71" s="169"/>
      <c r="D71" s="144" t="s">
        <v>122</v>
      </c>
      <c r="E71" s="144"/>
      <c r="F71" s="197"/>
      <c r="H71" s="166"/>
      <c r="I71" s="178"/>
      <c r="J71" s="171">
        <f>+SUM(J72,J75,J76,J80,J81,J82,J83,J84)</f>
        <v>34383234.168200001</v>
      </c>
      <c r="K71" s="171">
        <v>30470933</v>
      </c>
      <c r="L71" s="155">
        <f t="shared" si="2"/>
        <v>1</v>
      </c>
    </row>
    <row r="72" spans="2:12" x14ac:dyDescent="0.4">
      <c r="B72" s="140" t="s">
        <v>367</v>
      </c>
      <c r="C72" s="165"/>
      <c r="D72" s="205" t="s">
        <v>124</v>
      </c>
      <c r="E72" s="184" t="s">
        <v>125</v>
      </c>
      <c r="F72" s="144"/>
      <c r="H72" s="166"/>
      <c r="I72" s="178"/>
      <c r="J72" s="171">
        <f>+SUM(J73:J74)</f>
        <v>612027.74000000022</v>
      </c>
      <c r="K72" s="171">
        <v>612028</v>
      </c>
      <c r="L72" s="155">
        <f t="shared" si="2"/>
        <v>1</v>
      </c>
    </row>
    <row r="73" spans="2:12" x14ac:dyDescent="0.4">
      <c r="B73" s="140" t="s">
        <v>126</v>
      </c>
      <c r="C73" s="165"/>
      <c r="E73" s="140" t="s">
        <v>8</v>
      </c>
      <c r="F73" s="142" t="s">
        <v>127</v>
      </c>
      <c r="H73" s="166"/>
      <c r="I73" s="176"/>
      <c r="J73" s="173">
        <v>612027.74000000022</v>
      </c>
      <c r="K73" s="173">
        <v>612028</v>
      </c>
      <c r="L73" s="155">
        <f t="shared" si="2"/>
        <v>1</v>
      </c>
    </row>
    <row r="74" spans="2:12" hidden="1" x14ac:dyDescent="0.4">
      <c r="B74" s="140" t="s">
        <v>128</v>
      </c>
      <c r="C74" s="165"/>
      <c r="E74" s="140" t="s">
        <v>11</v>
      </c>
      <c r="F74" s="142" t="s">
        <v>129</v>
      </c>
      <c r="H74" s="166"/>
      <c r="I74" s="167"/>
      <c r="J74" s="173">
        <v>0</v>
      </c>
      <c r="K74" s="173">
        <v>0</v>
      </c>
      <c r="L74" s="155">
        <f t="shared" si="2"/>
        <v>0</v>
      </c>
    </row>
    <row r="75" spans="2:12" x14ac:dyDescent="0.4">
      <c r="B75" s="140" t="s">
        <v>130</v>
      </c>
      <c r="C75" s="165"/>
      <c r="D75" s="205" t="s">
        <v>131</v>
      </c>
      <c r="E75" s="184" t="s">
        <v>132</v>
      </c>
      <c r="F75" s="144"/>
      <c r="H75" s="166"/>
      <c r="I75" s="172"/>
      <c r="J75" s="171">
        <v>26605298.489999998</v>
      </c>
      <c r="K75" s="171">
        <v>26605298</v>
      </c>
      <c r="L75" s="155">
        <f t="shared" si="2"/>
        <v>1</v>
      </c>
    </row>
    <row r="76" spans="2:12" x14ac:dyDescent="0.4">
      <c r="B76" s="140" t="s">
        <v>368</v>
      </c>
      <c r="C76" s="165"/>
      <c r="D76" s="205" t="s">
        <v>133</v>
      </c>
      <c r="E76" s="184" t="s">
        <v>134</v>
      </c>
      <c r="F76" s="144"/>
      <c r="H76" s="166"/>
      <c r="I76" s="178"/>
      <c r="J76" s="171">
        <f>+SUM(J77:J79)</f>
        <v>3726864.2082000002</v>
      </c>
      <c r="K76" s="171">
        <v>1658278</v>
      </c>
      <c r="L76" s="155">
        <f t="shared" si="2"/>
        <v>1</v>
      </c>
    </row>
    <row r="77" spans="2:12" hidden="1" x14ac:dyDescent="0.4">
      <c r="B77" s="140" t="s">
        <v>126</v>
      </c>
      <c r="C77" s="165"/>
      <c r="E77" s="140" t="s">
        <v>8</v>
      </c>
      <c r="F77" s="142" t="s">
        <v>369</v>
      </c>
      <c r="H77" s="166"/>
      <c r="I77" s="167"/>
      <c r="J77" s="173">
        <v>0</v>
      </c>
      <c r="K77" s="173">
        <v>0</v>
      </c>
      <c r="L77" s="155">
        <f t="shared" si="2"/>
        <v>0</v>
      </c>
    </row>
    <row r="78" spans="2:12" hidden="1" x14ac:dyDescent="0.4">
      <c r="B78" s="140" t="s">
        <v>128</v>
      </c>
      <c r="C78" s="165"/>
      <c r="E78" s="140" t="s">
        <v>11</v>
      </c>
      <c r="F78" s="142" t="s">
        <v>370</v>
      </c>
      <c r="H78" s="166"/>
      <c r="I78" s="167"/>
      <c r="J78" s="173">
        <v>0</v>
      </c>
      <c r="K78" s="173">
        <v>0</v>
      </c>
      <c r="L78" s="155">
        <f t="shared" si="2"/>
        <v>0</v>
      </c>
    </row>
    <row r="79" spans="2:12" x14ac:dyDescent="0.4">
      <c r="B79" s="140" t="s">
        <v>371</v>
      </c>
      <c r="C79" s="165"/>
      <c r="E79" s="140" t="s">
        <v>14</v>
      </c>
      <c r="F79" s="142" t="s">
        <v>138</v>
      </c>
      <c r="H79" s="166"/>
      <c r="I79" s="176"/>
      <c r="J79" s="173">
        <v>3726864.2082000002</v>
      </c>
      <c r="K79" s="173">
        <v>1658278</v>
      </c>
      <c r="L79" s="155">
        <f t="shared" si="2"/>
        <v>1</v>
      </c>
    </row>
    <row r="80" spans="2:12" x14ac:dyDescent="0.4">
      <c r="B80" s="140" t="s">
        <v>139</v>
      </c>
      <c r="C80" s="165"/>
      <c r="D80" s="205" t="s">
        <v>140</v>
      </c>
      <c r="E80" s="184" t="s">
        <v>141</v>
      </c>
      <c r="F80" s="144"/>
      <c r="H80" s="166"/>
      <c r="I80" s="172"/>
      <c r="J80" s="171">
        <v>-469752.15</v>
      </c>
      <c r="K80" s="171">
        <v>-475536</v>
      </c>
      <c r="L80" s="155">
        <f t="shared" si="2"/>
        <v>1</v>
      </c>
    </row>
    <row r="81" spans="2:12" hidden="1" x14ac:dyDescent="0.4">
      <c r="B81" s="140" t="s">
        <v>372</v>
      </c>
      <c r="C81" s="165"/>
      <c r="D81" s="205" t="s">
        <v>142</v>
      </c>
      <c r="E81" s="184" t="s">
        <v>150</v>
      </c>
      <c r="F81" s="144"/>
      <c r="H81" s="166"/>
      <c r="I81" s="172"/>
      <c r="J81" s="171">
        <v>0</v>
      </c>
      <c r="K81" s="171">
        <v>0</v>
      </c>
      <c r="L81" s="155">
        <f t="shared" si="2"/>
        <v>0</v>
      </c>
    </row>
    <row r="82" spans="2:12" x14ac:dyDescent="0.4">
      <c r="B82" s="140" t="s">
        <v>148</v>
      </c>
      <c r="C82" s="165"/>
      <c r="D82" s="205" t="s">
        <v>149</v>
      </c>
      <c r="E82" s="184" t="s">
        <v>373</v>
      </c>
      <c r="I82" s="178"/>
      <c r="J82" s="171">
        <f>+'PL CONS'!J107</f>
        <v>3908795.8800000027</v>
      </c>
      <c r="K82" s="171">
        <v>2070865</v>
      </c>
      <c r="L82" s="155">
        <f t="shared" si="2"/>
        <v>1</v>
      </c>
    </row>
    <row r="83" spans="2:12" hidden="1" x14ac:dyDescent="0.4">
      <c r="B83" s="140" t="s">
        <v>374</v>
      </c>
      <c r="C83" s="165"/>
      <c r="D83" s="205" t="s">
        <v>151</v>
      </c>
      <c r="E83" s="184" t="s">
        <v>155</v>
      </c>
      <c r="I83" s="172"/>
      <c r="J83" s="171">
        <v>0</v>
      </c>
      <c r="K83" s="171">
        <v>0</v>
      </c>
      <c r="L83" s="155">
        <f t="shared" si="2"/>
        <v>0</v>
      </c>
    </row>
    <row r="84" spans="2:12" hidden="1" x14ac:dyDescent="0.4">
      <c r="B84" s="140" t="s">
        <v>153</v>
      </c>
      <c r="C84" s="165"/>
      <c r="D84" s="205" t="s">
        <v>154</v>
      </c>
      <c r="E84" s="184" t="s">
        <v>158</v>
      </c>
      <c r="H84" s="166"/>
      <c r="I84" s="172"/>
      <c r="J84" s="171">
        <v>0</v>
      </c>
      <c r="K84" s="171">
        <v>0</v>
      </c>
      <c r="L84" s="155">
        <f t="shared" si="2"/>
        <v>0</v>
      </c>
    </row>
    <row r="85" spans="2:12" ht="6" customHeight="1" x14ac:dyDescent="0.4">
      <c r="C85" s="165"/>
      <c r="D85" s="205"/>
      <c r="E85" s="184"/>
      <c r="H85" s="166"/>
      <c r="I85" s="178"/>
      <c r="J85" s="171"/>
      <c r="K85" s="171"/>
      <c r="L85" s="155" t="str">
        <f t="shared" si="2"/>
        <v>T</v>
      </c>
    </row>
    <row r="86" spans="2:12" x14ac:dyDescent="0.4">
      <c r="B86" s="140" t="s">
        <v>375</v>
      </c>
      <c r="C86" s="165"/>
      <c r="D86" s="184" t="s">
        <v>159</v>
      </c>
      <c r="E86" s="184"/>
      <c r="H86" s="166"/>
      <c r="I86" s="178"/>
      <c r="J86" s="171">
        <f>+SUM(J87:J90)</f>
        <v>-47866.79</v>
      </c>
      <c r="K86" s="171">
        <v>-47867</v>
      </c>
      <c r="L86" s="155">
        <f t="shared" si="2"/>
        <v>1</v>
      </c>
    </row>
    <row r="87" spans="2:12" hidden="1" x14ac:dyDescent="0.4">
      <c r="B87" s="140" t="s">
        <v>160</v>
      </c>
      <c r="C87" s="165"/>
      <c r="D87" s="205" t="s">
        <v>124</v>
      </c>
      <c r="E87" s="184" t="s">
        <v>376</v>
      </c>
      <c r="H87" s="166"/>
      <c r="I87" s="172"/>
      <c r="J87" s="173">
        <v>0</v>
      </c>
      <c r="K87" s="173">
        <v>0</v>
      </c>
      <c r="L87" s="155">
        <f t="shared" si="2"/>
        <v>0</v>
      </c>
    </row>
    <row r="88" spans="2:12" x14ac:dyDescent="0.4">
      <c r="B88" s="140" t="s">
        <v>162</v>
      </c>
      <c r="C88" s="169"/>
      <c r="D88" s="205" t="s">
        <v>131</v>
      </c>
      <c r="E88" s="184" t="s">
        <v>377</v>
      </c>
      <c r="H88" s="166"/>
      <c r="I88" s="178"/>
      <c r="J88" s="173">
        <v>-47866.79</v>
      </c>
      <c r="K88" s="173">
        <f>+J88</f>
        <v>-47866.79</v>
      </c>
      <c r="L88" s="155">
        <f t="shared" si="2"/>
        <v>1</v>
      </c>
    </row>
    <row r="89" spans="2:12" hidden="1" x14ac:dyDescent="0.4">
      <c r="B89" s="140" t="s">
        <v>164</v>
      </c>
      <c r="C89" s="169"/>
      <c r="D89" s="205" t="s">
        <v>133</v>
      </c>
      <c r="E89" s="184" t="s">
        <v>378</v>
      </c>
      <c r="H89" s="166"/>
      <c r="I89" s="178"/>
      <c r="J89" s="173">
        <v>0</v>
      </c>
      <c r="K89" s="173">
        <v>0</v>
      </c>
      <c r="L89" s="155">
        <f t="shared" si="2"/>
        <v>0</v>
      </c>
    </row>
    <row r="90" spans="2:12" ht="6" customHeight="1" x14ac:dyDescent="0.4">
      <c r="C90" s="165"/>
      <c r="D90" s="205"/>
      <c r="E90" s="184"/>
      <c r="H90" s="166"/>
      <c r="I90" s="178"/>
      <c r="J90" s="171"/>
      <c r="K90" s="171"/>
      <c r="L90" s="155" t="str">
        <f t="shared" si="2"/>
        <v>T</v>
      </c>
    </row>
    <row r="91" spans="2:12" x14ac:dyDescent="0.4">
      <c r="B91" s="140" t="s">
        <v>170</v>
      </c>
      <c r="C91" s="165"/>
      <c r="D91" s="144" t="s">
        <v>171</v>
      </c>
      <c r="E91" s="184"/>
      <c r="H91" s="166"/>
      <c r="I91" s="178"/>
      <c r="J91" s="171">
        <v>37341.5</v>
      </c>
      <c r="K91" s="171">
        <v>364242</v>
      </c>
      <c r="L91" s="155">
        <f t="shared" si="2"/>
        <v>1</v>
      </c>
    </row>
    <row r="92" spans="2:12" ht="6" customHeight="1" x14ac:dyDescent="0.4">
      <c r="C92" s="165"/>
      <c r="D92" s="205"/>
      <c r="E92" s="184"/>
      <c r="H92" s="166"/>
      <c r="I92" s="178"/>
      <c r="J92" s="171"/>
      <c r="K92" s="171"/>
      <c r="L92" s="155" t="str">
        <f t="shared" si="2"/>
        <v>T</v>
      </c>
    </row>
    <row r="93" spans="2:12" x14ac:dyDescent="0.4">
      <c r="B93" s="140" t="s">
        <v>379</v>
      </c>
      <c r="C93" s="169"/>
      <c r="D93" s="144" t="s">
        <v>380</v>
      </c>
      <c r="E93" s="184"/>
      <c r="H93" s="166"/>
      <c r="I93" s="178"/>
      <c r="J93" s="171">
        <v>22186.057800000002</v>
      </c>
      <c r="K93" s="171">
        <v>22186</v>
      </c>
      <c r="L93" s="155">
        <f t="shared" si="2"/>
        <v>1</v>
      </c>
    </row>
    <row r="94" spans="2:12" ht="6" customHeight="1" x14ac:dyDescent="0.4">
      <c r="C94" s="206"/>
      <c r="D94" s="207"/>
      <c r="E94" s="180"/>
      <c r="F94" s="180"/>
      <c r="G94" s="180"/>
      <c r="H94" s="181"/>
      <c r="I94" s="182"/>
      <c r="J94" s="183"/>
      <c r="K94" s="183"/>
      <c r="L94" s="155" t="str">
        <f t="shared" si="2"/>
        <v>T</v>
      </c>
    </row>
    <row r="95" spans="2:12" x14ac:dyDescent="0.4">
      <c r="I95" s="185"/>
      <c r="J95" s="186"/>
      <c r="K95" s="186"/>
      <c r="L95" s="155" t="str">
        <f t="shared" si="2"/>
        <v>T</v>
      </c>
    </row>
    <row r="96" spans="2:12" s="144" customFormat="1" ht="16.5" customHeight="1" x14ac:dyDescent="0.4">
      <c r="B96" s="140" t="s">
        <v>381</v>
      </c>
      <c r="C96" s="208"/>
      <c r="D96" s="160" t="s">
        <v>172</v>
      </c>
      <c r="E96" s="160"/>
      <c r="F96" s="160"/>
      <c r="G96" s="160"/>
      <c r="H96" s="160"/>
      <c r="I96" s="162"/>
      <c r="J96" s="163">
        <f>+SUM(J98,J100,J106,J110,J112,J114,J116)</f>
        <v>12490054.164999999</v>
      </c>
      <c r="K96" s="163">
        <v>8790558</v>
      </c>
      <c r="L96" s="155">
        <f t="shared" si="2"/>
        <v>1</v>
      </c>
    </row>
    <row r="97" spans="2:24" ht="6" customHeight="1" x14ac:dyDescent="0.4">
      <c r="C97" s="187"/>
      <c r="D97" s="188"/>
      <c r="E97" s="188"/>
      <c r="F97" s="188"/>
      <c r="G97" s="188"/>
      <c r="H97" s="189"/>
      <c r="I97" s="209"/>
      <c r="J97" s="168"/>
      <c r="K97" s="168"/>
      <c r="L97" s="155" t="str">
        <f t="shared" si="2"/>
        <v>T</v>
      </c>
    </row>
    <row r="98" spans="2:24" s="144" customFormat="1" hidden="1" x14ac:dyDescent="0.4">
      <c r="B98" s="140" t="s">
        <v>382</v>
      </c>
      <c r="C98" s="169"/>
      <c r="D98" s="144" t="s">
        <v>383</v>
      </c>
      <c r="H98" s="210"/>
      <c r="I98" s="178"/>
      <c r="J98" s="171">
        <v>0</v>
      </c>
      <c r="K98" s="171">
        <v>0</v>
      </c>
      <c r="L98" s="155">
        <f t="shared" si="2"/>
        <v>0</v>
      </c>
      <c r="X98" s="211"/>
    </row>
    <row r="99" spans="2:24" ht="6" hidden="1" customHeight="1" x14ac:dyDescent="0.4">
      <c r="C99" s="165"/>
      <c r="H99" s="166"/>
      <c r="I99" s="176"/>
      <c r="J99" s="173"/>
      <c r="K99" s="173"/>
      <c r="L99" s="155" t="str">
        <f t="shared" si="2"/>
        <v>T</v>
      </c>
    </row>
    <row r="100" spans="2:24" s="144" customFormat="1" x14ac:dyDescent="0.4">
      <c r="B100" s="140" t="s">
        <v>384</v>
      </c>
      <c r="C100" s="169"/>
      <c r="D100" s="144" t="s">
        <v>182</v>
      </c>
      <c r="H100" s="210"/>
      <c r="I100" s="178"/>
      <c r="J100" s="171">
        <f>+SUM(J101:J104)</f>
        <v>12066699.489999998</v>
      </c>
      <c r="K100" s="171">
        <v>8273199</v>
      </c>
      <c r="L100" s="155">
        <f t="shared" si="2"/>
        <v>1</v>
      </c>
      <c r="P100" s="211"/>
      <c r="Q100" s="211"/>
      <c r="R100" s="211"/>
      <c r="W100" s="140"/>
      <c r="X100" s="212"/>
    </row>
    <row r="101" spans="2:24" hidden="1" x14ac:dyDescent="0.4">
      <c r="B101" s="140" t="s">
        <v>183</v>
      </c>
      <c r="C101" s="165"/>
      <c r="D101" s="140" t="s">
        <v>8</v>
      </c>
      <c r="E101" s="213" t="s">
        <v>385</v>
      </c>
      <c r="H101" s="166"/>
      <c r="I101" s="167"/>
      <c r="J101" s="173">
        <v>0</v>
      </c>
      <c r="K101" s="173">
        <v>0</v>
      </c>
      <c r="L101" s="155">
        <f t="shared" si="2"/>
        <v>0</v>
      </c>
    </row>
    <row r="102" spans="2:24" x14ac:dyDescent="0.4">
      <c r="B102" s="140" t="s">
        <v>185</v>
      </c>
      <c r="C102" s="165"/>
      <c r="D102" s="140" t="s">
        <v>11</v>
      </c>
      <c r="E102" s="213" t="s">
        <v>186</v>
      </c>
      <c r="H102" s="166"/>
      <c r="I102" s="176"/>
      <c r="J102" s="173">
        <v>10554174.039999999</v>
      </c>
      <c r="K102" s="173">
        <v>5922000</v>
      </c>
      <c r="L102" s="155">
        <f t="shared" si="2"/>
        <v>1</v>
      </c>
      <c r="P102" s="164"/>
      <c r="Q102" s="164"/>
      <c r="R102" s="164"/>
      <c r="S102" s="212"/>
      <c r="W102" s="140"/>
      <c r="X102" s="212"/>
    </row>
    <row r="103" spans="2:24" x14ac:dyDescent="0.4">
      <c r="B103" s="140" t="s">
        <v>187</v>
      </c>
      <c r="C103" s="165"/>
      <c r="D103" s="140" t="s">
        <v>14</v>
      </c>
      <c r="E103" s="213" t="s">
        <v>188</v>
      </c>
      <c r="H103" s="166"/>
      <c r="I103" s="176"/>
      <c r="J103" s="173">
        <v>1323758.95</v>
      </c>
      <c r="K103" s="173">
        <v>2085872</v>
      </c>
      <c r="L103" s="155">
        <f t="shared" si="2"/>
        <v>1</v>
      </c>
      <c r="P103" s="164"/>
      <c r="Q103" s="164"/>
      <c r="R103" s="164"/>
      <c r="X103" s="212"/>
    </row>
    <row r="104" spans="2:24" x14ac:dyDescent="0.4">
      <c r="B104" s="140" t="s">
        <v>189</v>
      </c>
      <c r="C104" s="165"/>
      <c r="D104" s="140" t="s">
        <v>17</v>
      </c>
      <c r="E104" s="213" t="s">
        <v>191</v>
      </c>
      <c r="H104" s="166"/>
      <c r="I104" s="176"/>
      <c r="J104" s="173">
        <v>188766.5</v>
      </c>
      <c r="K104" s="173">
        <v>265327</v>
      </c>
      <c r="L104" s="155">
        <f t="shared" si="2"/>
        <v>1</v>
      </c>
      <c r="X104" s="212"/>
    </row>
    <row r="105" spans="2:24" ht="6" customHeight="1" x14ac:dyDescent="0.4">
      <c r="C105" s="169"/>
      <c r="D105" s="197"/>
      <c r="E105" s="184"/>
      <c r="F105" s="144"/>
      <c r="G105" s="144"/>
      <c r="H105" s="210"/>
      <c r="I105" s="172"/>
      <c r="J105" s="171"/>
      <c r="K105" s="171"/>
      <c r="L105" s="155" t="str">
        <f t="shared" si="2"/>
        <v>T</v>
      </c>
    </row>
    <row r="106" spans="2:24" s="144" customFormat="1" x14ac:dyDescent="0.4">
      <c r="B106" s="140" t="s">
        <v>192</v>
      </c>
      <c r="C106" s="169"/>
      <c r="D106" s="184" t="s">
        <v>386</v>
      </c>
      <c r="H106" s="210"/>
      <c r="I106" s="172"/>
      <c r="J106" s="171">
        <f>+SUM(J107:J108)</f>
        <v>115535.33499999996</v>
      </c>
      <c r="K106" s="171">
        <v>115535</v>
      </c>
      <c r="L106" s="155">
        <f t="shared" si="2"/>
        <v>1</v>
      </c>
    </row>
    <row r="107" spans="2:24" hidden="1" x14ac:dyDescent="0.4">
      <c r="B107" s="140" t="s">
        <v>387</v>
      </c>
      <c r="C107" s="169"/>
      <c r="D107" s="140" t="s">
        <v>8</v>
      </c>
      <c r="E107" s="213" t="s">
        <v>388</v>
      </c>
      <c r="F107" s="144"/>
      <c r="G107" s="144"/>
      <c r="H107" s="210"/>
      <c r="I107" s="172"/>
      <c r="J107" s="171">
        <v>0</v>
      </c>
      <c r="K107" s="171">
        <v>0</v>
      </c>
      <c r="L107" s="155">
        <f t="shared" si="2"/>
        <v>0</v>
      </c>
    </row>
    <row r="108" spans="2:24" x14ac:dyDescent="0.4">
      <c r="B108" s="140" t="s">
        <v>387</v>
      </c>
      <c r="C108" s="165"/>
      <c r="D108" s="140" t="s">
        <v>11</v>
      </c>
      <c r="E108" s="213" t="s">
        <v>389</v>
      </c>
      <c r="H108" s="166"/>
      <c r="I108" s="167"/>
      <c r="J108" s="173">
        <v>115535.33499999996</v>
      </c>
      <c r="K108" s="173">
        <v>115535</v>
      </c>
      <c r="L108" s="155">
        <f t="shared" si="2"/>
        <v>1</v>
      </c>
    </row>
    <row r="109" spans="2:24" ht="6" customHeight="1" x14ac:dyDescent="0.4">
      <c r="C109" s="169"/>
      <c r="D109" s="184"/>
      <c r="E109" s="144"/>
      <c r="F109" s="144"/>
      <c r="G109" s="144"/>
      <c r="H109" s="210"/>
      <c r="I109" s="178"/>
      <c r="J109" s="171"/>
      <c r="K109" s="171"/>
      <c r="L109" s="155" t="str">
        <f t="shared" si="2"/>
        <v>T</v>
      </c>
    </row>
    <row r="110" spans="2:24" s="144" customFormat="1" x14ac:dyDescent="0.4">
      <c r="B110" s="140" t="s">
        <v>194</v>
      </c>
      <c r="C110" s="169"/>
      <c r="D110" s="184" t="s">
        <v>195</v>
      </c>
      <c r="H110" s="210"/>
      <c r="I110" s="178"/>
      <c r="J110" s="171">
        <v>307819.33999999997</v>
      </c>
      <c r="K110" s="171">
        <v>401824</v>
      </c>
      <c r="L110" s="155">
        <f t="shared" si="2"/>
        <v>1</v>
      </c>
    </row>
    <row r="111" spans="2:24" ht="6" hidden="1" customHeight="1" x14ac:dyDescent="0.4">
      <c r="C111" s="169"/>
      <c r="D111" s="184"/>
      <c r="E111" s="144"/>
      <c r="F111" s="144"/>
      <c r="G111" s="144"/>
      <c r="H111" s="210"/>
      <c r="I111" s="172"/>
      <c r="J111" s="171"/>
      <c r="K111" s="171"/>
      <c r="L111" s="155" t="str">
        <f t="shared" si="2"/>
        <v>T</v>
      </c>
    </row>
    <row r="112" spans="2:24" s="144" customFormat="1" hidden="1" x14ac:dyDescent="0.4">
      <c r="B112" s="140" t="s">
        <v>390</v>
      </c>
      <c r="C112" s="169"/>
      <c r="D112" s="184" t="s">
        <v>391</v>
      </c>
      <c r="H112" s="210"/>
      <c r="I112" s="172"/>
      <c r="J112" s="171">
        <v>0</v>
      </c>
      <c r="K112" s="171">
        <v>0</v>
      </c>
      <c r="L112" s="155">
        <f t="shared" si="2"/>
        <v>0</v>
      </c>
    </row>
    <row r="113" spans="2:16" ht="6" hidden="1" customHeight="1" x14ac:dyDescent="0.4">
      <c r="C113" s="169"/>
      <c r="D113" s="184"/>
      <c r="E113" s="144"/>
      <c r="F113" s="144"/>
      <c r="G113" s="144"/>
      <c r="H113" s="210"/>
      <c r="I113" s="172"/>
      <c r="J113" s="171"/>
      <c r="K113" s="171"/>
      <c r="L113" s="155" t="str">
        <f t="shared" si="2"/>
        <v>T</v>
      </c>
    </row>
    <row r="114" spans="2:16" s="144" customFormat="1" hidden="1" x14ac:dyDescent="0.4">
      <c r="B114" s="140" t="s">
        <v>392</v>
      </c>
      <c r="C114" s="169"/>
      <c r="D114" s="184" t="s">
        <v>393</v>
      </c>
      <c r="H114" s="210"/>
      <c r="I114" s="172"/>
      <c r="J114" s="171">
        <v>0</v>
      </c>
      <c r="K114" s="171">
        <v>0</v>
      </c>
      <c r="L114" s="155">
        <f t="shared" si="2"/>
        <v>0</v>
      </c>
    </row>
    <row r="115" spans="2:16" ht="6" hidden="1" customHeight="1" x14ac:dyDescent="0.4">
      <c r="C115" s="169"/>
      <c r="D115" s="184"/>
      <c r="E115" s="144"/>
      <c r="F115" s="144"/>
      <c r="G115" s="144"/>
      <c r="H115" s="210"/>
      <c r="I115" s="172"/>
      <c r="J115" s="171"/>
      <c r="K115" s="171"/>
      <c r="L115" s="155" t="str">
        <f t="shared" si="2"/>
        <v>T</v>
      </c>
    </row>
    <row r="116" spans="2:16" s="144" customFormat="1" hidden="1" x14ac:dyDescent="0.4">
      <c r="B116" s="140" t="s">
        <v>394</v>
      </c>
      <c r="C116" s="169"/>
      <c r="D116" s="184" t="s">
        <v>395</v>
      </c>
      <c r="H116" s="210"/>
      <c r="I116" s="172"/>
      <c r="J116" s="171">
        <v>0</v>
      </c>
      <c r="K116" s="171">
        <v>0</v>
      </c>
      <c r="L116" s="155">
        <f t="shared" si="2"/>
        <v>0</v>
      </c>
    </row>
    <row r="117" spans="2:16" ht="6" customHeight="1" x14ac:dyDescent="0.4">
      <c r="C117" s="214"/>
      <c r="D117" s="215"/>
      <c r="E117" s="216"/>
      <c r="F117" s="216"/>
      <c r="G117" s="216"/>
      <c r="H117" s="217"/>
      <c r="I117" s="218"/>
      <c r="J117" s="219"/>
      <c r="K117" s="219"/>
      <c r="L117" s="155" t="str">
        <f t="shared" si="2"/>
        <v>T</v>
      </c>
    </row>
    <row r="118" spans="2:16" x14ac:dyDescent="0.4">
      <c r="I118" s="149"/>
      <c r="J118" s="186"/>
      <c r="K118" s="186"/>
      <c r="L118" s="155" t="str">
        <f t="shared" si="2"/>
        <v>T</v>
      </c>
    </row>
    <row r="119" spans="2:16" ht="16.5" customHeight="1" x14ac:dyDescent="0.4">
      <c r="B119" s="140" t="s">
        <v>396</v>
      </c>
      <c r="C119" s="159"/>
      <c r="D119" s="160" t="s">
        <v>196</v>
      </c>
      <c r="E119" s="161"/>
      <c r="F119" s="161"/>
      <c r="G119" s="161"/>
      <c r="H119" s="161"/>
      <c r="I119" s="220"/>
      <c r="J119" s="163">
        <f>+SUM(J121,J123,J127,J133,J137,J143,J145)</f>
        <v>31550728.305000003</v>
      </c>
      <c r="K119" s="163">
        <v>23775971</v>
      </c>
      <c r="L119" s="155">
        <f t="shared" si="2"/>
        <v>1</v>
      </c>
    </row>
    <row r="120" spans="2:16" ht="6" customHeight="1" x14ac:dyDescent="0.4">
      <c r="C120" s="187"/>
      <c r="D120" s="188"/>
      <c r="E120" s="188"/>
      <c r="F120" s="188"/>
      <c r="G120" s="188"/>
      <c r="H120" s="189"/>
      <c r="I120" s="190"/>
      <c r="J120" s="168"/>
      <c r="K120" s="168"/>
      <c r="L120" s="155" t="str">
        <f t="shared" si="2"/>
        <v>T</v>
      </c>
    </row>
    <row r="121" spans="2:16" ht="12.75" hidden="1" customHeight="1" x14ac:dyDescent="0.4">
      <c r="B121" s="140" t="s">
        <v>197</v>
      </c>
      <c r="C121" s="165"/>
      <c r="D121" s="144" t="s">
        <v>397</v>
      </c>
      <c r="H121" s="166"/>
      <c r="I121" s="167"/>
      <c r="J121" s="171">
        <v>0</v>
      </c>
      <c r="K121" s="171">
        <v>0</v>
      </c>
      <c r="L121" s="155">
        <f t="shared" si="2"/>
        <v>0</v>
      </c>
    </row>
    <row r="122" spans="2:16" ht="6" hidden="1" customHeight="1" x14ac:dyDescent="0.4">
      <c r="C122" s="165"/>
      <c r="D122" s="144"/>
      <c r="H122" s="166"/>
      <c r="I122" s="167"/>
      <c r="J122" s="173"/>
      <c r="K122" s="173"/>
      <c r="L122" s="155" t="str">
        <f t="shared" si="2"/>
        <v>T</v>
      </c>
    </row>
    <row r="123" spans="2:16" ht="12.75" customHeight="1" x14ac:dyDescent="0.4">
      <c r="B123" s="140" t="s">
        <v>398</v>
      </c>
      <c r="C123" s="165"/>
      <c r="D123" s="144" t="s">
        <v>199</v>
      </c>
      <c r="H123" s="166"/>
      <c r="I123" s="176"/>
      <c r="J123" s="171">
        <f>+SUM(J124:J125)</f>
        <v>7204.07</v>
      </c>
      <c r="K123" s="171">
        <v>7204</v>
      </c>
      <c r="L123" s="155">
        <f t="shared" si="2"/>
        <v>1</v>
      </c>
      <c r="P123" s="212"/>
    </row>
    <row r="124" spans="2:16" ht="12.75" hidden="1" customHeight="1" x14ac:dyDescent="0.4">
      <c r="B124" s="140" t="s">
        <v>200</v>
      </c>
      <c r="C124" s="165"/>
      <c r="D124" s="140" t="s">
        <v>8</v>
      </c>
      <c r="E124" s="142" t="s">
        <v>399</v>
      </c>
      <c r="H124" s="166"/>
      <c r="I124" s="167"/>
      <c r="J124" s="173">
        <v>0</v>
      </c>
      <c r="K124" s="173">
        <v>0</v>
      </c>
      <c r="L124" s="155">
        <f t="shared" si="2"/>
        <v>0</v>
      </c>
    </row>
    <row r="125" spans="2:16" ht="12.75" customHeight="1" x14ac:dyDescent="0.4">
      <c r="B125" s="140" t="s">
        <v>202</v>
      </c>
      <c r="C125" s="165"/>
      <c r="D125" s="140" t="s">
        <v>11</v>
      </c>
      <c r="E125" s="142" t="s">
        <v>203</v>
      </c>
      <c r="H125" s="166"/>
      <c r="I125" s="176"/>
      <c r="J125" s="173">
        <v>7204.07</v>
      </c>
      <c r="K125" s="173">
        <v>7204</v>
      </c>
      <c r="L125" s="155">
        <f t="shared" si="2"/>
        <v>1</v>
      </c>
      <c r="P125" s="212"/>
    </row>
    <row r="126" spans="2:16" ht="6" customHeight="1" x14ac:dyDescent="0.4">
      <c r="C126" s="165"/>
      <c r="D126" s="144"/>
      <c r="H126" s="166"/>
      <c r="I126" s="176"/>
      <c r="J126" s="173"/>
      <c r="K126" s="173"/>
      <c r="L126" s="155" t="str">
        <f t="shared" si="2"/>
        <v>T</v>
      </c>
    </row>
    <row r="127" spans="2:16" ht="12.75" customHeight="1" x14ac:dyDescent="0.4">
      <c r="B127" s="140" t="s">
        <v>400</v>
      </c>
      <c r="C127" s="165"/>
      <c r="D127" s="144" t="s">
        <v>204</v>
      </c>
      <c r="H127" s="166"/>
      <c r="I127" s="178"/>
      <c r="J127" s="171">
        <f>+SUM(J128:J131)</f>
        <v>8614040.9800000004</v>
      </c>
      <c r="K127" s="171">
        <v>8989602</v>
      </c>
      <c r="L127" s="155">
        <f t="shared" si="2"/>
        <v>1</v>
      </c>
      <c r="P127" s="212"/>
    </row>
    <row r="128" spans="2:16" ht="12.75" hidden="1" customHeight="1" x14ac:dyDescent="0.4">
      <c r="B128" s="140" t="s">
        <v>205</v>
      </c>
      <c r="C128" s="165"/>
      <c r="D128" s="140" t="s">
        <v>8</v>
      </c>
      <c r="E128" s="213" t="s">
        <v>385</v>
      </c>
      <c r="H128" s="166"/>
      <c r="I128" s="167"/>
      <c r="J128" s="173">
        <v>0</v>
      </c>
      <c r="K128" s="173">
        <v>0</v>
      </c>
      <c r="L128" s="155">
        <f t="shared" si="2"/>
        <v>0</v>
      </c>
    </row>
    <row r="129" spans="2:16" ht="12.75" customHeight="1" x14ac:dyDescent="0.4">
      <c r="B129" s="140" t="s">
        <v>206</v>
      </c>
      <c r="C129" s="165"/>
      <c r="D129" s="140" t="s">
        <v>11</v>
      </c>
      <c r="E129" s="142" t="s">
        <v>186</v>
      </c>
      <c r="H129" s="166"/>
      <c r="I129" s="176"/>
      <c r="J129" s="173">
        <v>6704564.2700000005</v>
      </c>
      <c r="K129" s="173">
        <v>7170050</v>
      </c>
      <c r="L129" s="155">
        <f t="shared" si="2"/>
        <v>1</v>
      </c>
      <c r="P129" s="212"/>
    </row>
    <row r="130" spans="2:16" ht="12.75" customHeight="1" x14ac:dyDescent="0.4">
      <c r="B130" s="140" t="s">
        <v>207</v>
      </c>
      <c r="C130" s="165"/>
      <c r="D130" s="140" t="s">
        <v>14</v>
      </c>
      <c r="E130" s="142" t="s">
        <v>188</v>
      </c>
      <c r="H130" s="166"/>
      <c r="I130" s="176"/>
      <c r="J130" s="173">
        <v>762522.3</v>
      </c>
      <c r="K130" s="173">
        <v>767990</v>
      </c>
      <c r="L130" s="155">
        <f t="shared" si="2"/>
        <v>1</v>
      </c>
    </row>
    <row r="131" spans="2:16" ht="12.75" customHeight="1" x14ac:dyDescent="0.4">
      <c r="B131" s="140" t="s">
        <v>209</v>
      </c>
      <c r="C131" s="165"/>
      <c r="D131" s="140" t="s">
        <v>17</v>
      </c>
      <c r="E131" s="142" t="s">
        <v>191</v>
      </c>
      <c r="H131" s="166"/>
      <c r="I131" s="176"/>
      <c r="J131" s="173">
        <v>1146954.4099999999</v>
      </c>
      <c r="K131" s="173">
        <v>1051562</v>
      </c>
      <c r="L131" s="155">
        <f t="shared" si="2"/>
        <v>1</v>
      </c>
    </row>
    <row r="132" spans="2:16" ht="6" customHeight="1" x14ac:dyDescent="0.4">
      <c r="C132" s="165"/>
      <c r="D132" s="221"/>
      <c r="H132" s="166"/>
      <c r="I132" s="176"/>
      <c r="J132" s="173"/>
      <c r="K132" s="173"/>
      <c r="L132" s="155" t="str">
        <f t="shared" si="2"/>
        <v>T</v>
      </c>
    </row>
    <row r="133" spans="2:16" ht="12.75" customHeight="1" x14ac:dyDescent="0.4">
      <c r="B133" s="140" t="s">
        <v>210</v>
      </c>
      <c r="C133" s="165"/>
      <c r="D133" s="184" t="s">
        <v>211</v>
      </c>
      <c r="E133" s="213"/>
      <c r="H133" s="166"/>
      <c r="I133" s="178"/>
      <c r="J133" s="171">
        <f>+SUM(J134:J135)</f>
        <v>2792491.39</v>
      </c>
      <c r="K133" s="171">
        <v>1005523</v>
      </c>
      <c r="L133" s="155">
        <f t="shared" ref="L133" si="3">+IF(AND(J133="",K133=""),"T",IF(ABS(J133)+ABS(K133)&lt;&gt;0,1,0))</f>
        <v>1</v>
      </c>
    </row>
    <row r="134" spans="2:16" ht="12.75" hidden="1" customHeight="1" x14ac:dyDescent="0.4">
      <c r="B134" s="140" t="s">
        <v>401</v>
      </c>
      <c r="C134" s="165"/>
      <c r="D134" s="140" t="s">
        <v>8</v>
      </c>
      <c r="E134" s="213" t="s">
        <v>388</v>
      </c>
      <c r="H134" s="166"/>
      <c r="I134" s="178"/>
      <c r="J134" s="173">
        <v>0</v>
      </c>
      <c r="K134" s="171">
        <v>0</v>
      </c>
      <c r="L134" s="155"/>
    </row>
    <row r="135" spans="2:16" ht="12.75" customHeight="1" x14ac:dyDescent="0.4">
      <c r="B135" s="140" t="s">
        <v>402</v>
      </c>
      <c r="C135" s="165"/>
      <c r="D135" s="140" t="s">
        <v>11</v>
      </c>
      <c r="E135" s="213" t="s">
        <v>389</v>
      </c>
      <c r="H135" s="166"/>
      <c r="I135" s="176"/>
      <c r="J135" s="173">
        <v>2792491.39</v>
      </c>
      <c r="K135" s="173">
        <v>1005523</v>
      </c>
      <c r="L135" s="155">
        <f t="shared" ref="L135:L148" si="4">+IF(AND(J135="",K135=""),"T",IF(ABS(J135)+ABS(K135)&lt;&gt;0,1,0))</f>
        <v>1</v>
      </c>
    </row>
    <row r="136" spans="2:16" ht="6" customHeight="1" x14ac:dyDescent="0.4">
      <c r="C136" s="165"/>
      <c r="D136" s="221"/>
      <c r="E136" s="213"/>
      <c r="H136" s="166"/>
      <c r="I136" s="176"/>
      <c r="J136" s="173"/>
      <c r="K136" s="173"/>
      <c r="L136" s="155" t="str">
        <f t="shared" si="4"/>
        <v>T</v>
      </c>
    </row>
    <row r="137" spans="2:16" ht="12.75" customHeight="1" x14ac:dyDescent="0.4">
      <c r="B137" s="140" t="s">
        <v>403</v>
      </c>
      <c r="C137" s="165"/>
      <c r="D137" s="184" t="s">
        <v>212</v>
      </c>
      <c r="E137" s="144"/>
      <c r="H137" s="166"/>
      <c r="I137" s="178"/>
      <c r="J137" s="171">
        <f>+SUM(J138:J141)</f>
        <v>20136991.865000002</v>
      </c>
      <c r="K137" s="171">
        <v>13773642</v>
      </c>
      <c r="L137" s="155">
        <f t="shared" si="4"/>
        <v>1</v>
      </c>
      <c r="N137" s="164"/>
    </row>
    <row r="138" spans="2:16" ht="12.75" customHeight="1" x14ac:dyDescent="0.4">
      <c r="B138" s="140" t="s">
        <v>404</v>
      </c>
      <c r="C138" s="165"/>
      <c r="D138" s="140" t="s">
        <v>8</v>
      </c>
      <c r="E138" s="213" t="s">
        <v>214</v>
      </c>
      <c r="H138" s="166"/>
      <c r="I138" s="176"/>
      <c r="J138" s="173">
        <v>19305471.385000002</v>
      </c>
      <c r="K138" s="173">
        <v>12953865</v>
      </c>
      <c r="L138" s="155">
        <f t="shared" si="4"/>
        <v>1</v>
      </c>
    </row>
    <row r="139" spans="2:16" ht="12.75" hidden="1" customHeight="1" x14ac:dyDescent="0.4">
      <c r="B139" s="140" t="s">
        <v>215</v>
      </c>
      <c r="C139" s="165"/>
      <c r="D139" s="140" t="s">
        <v>11</v>
      </c>
      <c r="E139" s="213" t="s">
        <v>405</v>
      </c>
      <c r="H139" s="166"/>
      <c r="I139" s="176"/>
      <c r="J139" s="173">
        <v>0</v>
      </c>
      <c r="K139" s="173">
        <v>0</v>
      </c>
      <c r="L139" s="155">
        <f t="shared" si="4"/>
        <v>0</v>
      </c>
    </row>
    <row r="140" spans="2:16" ht="12.75" customHeight="1" x14ac:dyDescent="0.4">
      <c r="B140" s="140" t="s">
        <v>217</v>
      </c>
      <c r="C140" s="165"/>
      <c r="D140" s="140" t="s">
        <v>14</v>
      </c>
      <c r="E140" s="213" t="s">
        <v>406</v>
      </c>
      <c r="H140" s="166"/>
      <c r="I140" s="176"/>
      <c r="J140" s="173">
        <v>494.36</v>
      </c>
      <c r="K140" s="173">
        <v>0</v>
      </c>
      <c r="L140" s="155">
        <f t="shared" si="4"/>
        <v>1</v>
      </c>
    </row>
    <row r="141" spans="2:16" ht="12.75" customHeight="1" x14ac:dyDescent="0.4">
      <c r="B141" s="140" t="s">
        <v>219</v>
      </c>
      <c r="C141" s="165"/>
      <c r="D141" s="140" t="s">
        <v>17</v>
      </c>
      <c r="E141" s="213" t="s">
        <v>407</v>
      </c>
      <c r="H141" s="166"/>
      <c r="I141" s="176"/>
      <c r="J141" s="173">
        <v>831026.12</v>
      </c>
      <c r="K141" s="173">
        <v>819777</v>
      </c>
      <c r="L141" s="155">
        <f t="shared" si="4"/>
        <v>1</v>
      </c>
    </row>
    <row r="142" spans="2:16" ht="6" hidden="1" customHeight="1" x14ac:dyDescent="0.4">
      <c r="C142" s="169"/>
      <c r="D142" s="184"/>
      <c r="E142" s="144"/>
      <c r="F142" s="144"/>
      <c r="G142" s="144"/>
      <c r="H142" s="210"/>
      <c r="I142" s="178"/>
      <c r="J142" s="171"/>
      <c r="K142" s="171"/>
      <c r="L142" s="155" t="str">
        <f t="shared" si="4"/>
        <v>T</v>
      </c>
    </row>
    <row r="143" spans="2:16" s="144" customFormat="1" ht="12.75" hidden="1" customHeight="1" x14ac:dyDescent="0.4">
      <c r="B143" s="140" t="s">
        <v>408</v>
      </c>
      <c r="C143" s="169"/>
      <c r="D143" s="184" t="s">
        <v>114</v>
      </c>
      <c r="H143" s="210"/>
      <c r="I143" s="178"/>
      <c r="J143" s="171">
        <v>0</v>
      </c>
      <c r="K143" s="171">
        <v>0</v>
      </c>
      <c r="L143" s="155">
        <f t="shared" si="4"/>
        <v>0</v>
      </c>
    </row>
    <row r="144" spans="2:16" ht="6" hidden="1" customHeight="1" x14ac:dyDescent="0.4">
      <c r="C144" s="169"/>
      <c r="D144" s="184"/>
      <c r="E144" s="144"/>
      <c r="F144" s="144"/>
      <c r="G144" s="144"/>
      <c r="H144" s="210"/>
      <c r="I144" s="178"/>
      <c r="J144" s="171"/>
      <c r="K144" s="171"/>
      <c r="L144" s="155" t="str">
        <f t="shared" si="4"/>
        <v>T</v>
      </c>
    </row>
    <row r="145" spans="2:14" s="144" customFormat="1" ht="12.75" hidden="1" customHeight="1" x14ac:dyDescent="0.4">
      <c r="B145" s="140" t="s">
        <v>409</v>
      </c>
      <c r="C145" s="169"/>
      <c r="D145" s="184" t="s">
        <v>410</v>
      </c>
      <c r="H145" s="210"/>
      <c r="I145" s="172"/>
      <c r="J145" s="171">
        <v>0</v>
      </c>
      <c r="K145" s="171">
        <v>0</v>
      </c>
      <c r="L145" s="155">
        <f t="shared" si="4"/>
        <v>0</v>
      </c>
    </row>
    <row r="146" spans="2:14" ht="6" customHeight="1" x14ac:dyDescent="0.4">
      <c r="C146" s="222"/>
      <c r="D146" s="223"/>
      <c r="E146" s="224"/>
      <c r="F146" s="194"/>
      <c r="G146" s="194"/>
      <c r="H146" s="195"/>
      <c r="I146" s="225"/>
      <c r="J146" s="219"/>
      <c r="K146" s="219"/>
      <c r="L146" s="155" t="str">
        <f t="shared" si="4"/>
        <v>T</v>
      </c>
    </row>
    <row r="147" spans="2:14" ht="12" customHeight="1" thickBot="1" x14ac:dyDescent="0.45">
      <c r="J147" s="186"/>
      <c r="K147" s="186"/>
      <c r="L147" s="155" t="str">
        <f t="shared" si="4"/>
        <v>T</v>
      </c>
    </row>
    <row r="148" spans="2:14" ht="13.5" thickBot="1" x14ac:dyDescent="0.45">
      <c r="C148" s="304" t="s">
        <v>228</v>
      </c>
      <c r="D148" s="305"/>
      <c r="E148" s="305"/>
      <c r="F148" s="305"/>
      <c r="G148" s="305"/>
      <c r="H148" s="305"/>
      <c r="I148" s="306"/>
      <c r="J148" s="196">
        <f>+J119+J96+J69</f>
        <v>78435677.406000003</v>
      </c>
      <c r="K148" s="196">
        <v>63376023</v>
      </c>
      <c r="L148" s="155">
        <f t="shared" si="4"/>
        <v>1</v>
      </c>
      <c r="N148" s="212"/>
    </row>
    <row r="149" spans="2:14" x14ac:dyDescent="0.4">
      <c r="I149" s="185"/>
      <c r="J149" s="185"/>
      <c r="K149" s="185"/>
    </row>
    <row r="150" spans="2:14" x14ac:dyDescent="0.4">
      <c r="I150" s="185"/>
      <c r="J150" s="185"/>
      <c r="K150" s="185"/>
    </row>
    <row r="151" spans="2:14" x14ac:dyDescent="0.4">
      <c r="I151" s="185"/>
      <c r="J151" s="185"/>
      <c r="K151" s="185"/>
    </row>
    <row r="152" spans="2:14" x14ac:dyDescent="0.4">
      <c r="F152" s="226"/>
      <c r="G152" s="227"/>
      <c r="H152" s="226"/>
      <c r="I152" s="226"/>
      <c r="J152" s="228"/>
      <c r="K152" s="228"/>
      <c r="L152" s="229"/>
      <c r="M152" s="229"/>
    </row>
    <row r="153" spans="2:14" x14ac:dyDescent="0.4">
      <c r="F153" s="226"/>
      <c r="G153" s="227"/>
      <c r="H153" s="226"/>
      <c r="I153" s="226"/>
      <c r="J153" s="228"/>
      <c r="K153" s="228"/>
      <c r="L153" s="229"/>
      <c r="M153" s="229"/>
    </row>
    <row r="154" spans="2:14" x14ac:dyDescent="0.4">
      <c r="F154" s="226"/>
      <c r="G154" s="227"/>
      <c r="H154" s="226"/>
      <c r="I154" s="226"/>
      <c r="J154" s="228"/>
      <c r="K154" s="228"/>
      <c r="L154" s="229"/>
      <c r="M154" s="229"/>
    </row>
    <row r="155" spans="2:14" x14ac:dyDescent="0.4">
      <c r="F155" s="226"/>
      <c r="G155" s="227"/>
      <c r="H155" s="226"/>
      <c r="I155" s="226"/>
      <c r="J155" s="228"/>
      <c r="K155" s="228"/>
      <c r="L155" s="229"/>
      <c r="M155" s="229"/>
    </row>
    <row r="156" spans="2:14" x14ac:dyDescent="0.4">
      <c r="F156" s="226"/>
      <c r="G156" s="227"/>
      <c r="H156" s="226"/>
      <c r="I156" s="226"/>
      <c r="J156" s="230"/>
      <c r="K156" s="230"/>
      <c r="L156" s="229"/>
      <c r="M156" s="229"/>
    </row>
    <row r="157" spans="2:14" x14ac:dyDescent="0.4">
      <c r="F157" s="226"/>
      <c r="G157" s="227"/>
      <c r="H157" s="226"/>
      <c r="I157" s="226"/>
      <c r="J157" s="230"/>
      <c r="K157" s="230"/>
      <c r="L157" s="229"/>
      <c r="M157" s="229"/>
    </row>
    <row r="158" spans="2:14" x14ac:dyDescent="0.4">
      <c r="F158" s="226"/>
      <c r="G158" s="227"/>
      <c r="H158" s="226"/>
      <c r="I158" s="226"/>
      <c r="J158" s="228"/>
      <c r="K158" s="228"/>
      <c r="L158" s="229"/>
      <c r="M158" s="229"/>
    </row>
    <row r="159" spans="2:14" x14ac:dyDescent="0.4">
      <c r="F159" s="226"/>
      <c r="G159" s="227"/>
      <c r="H159" s="226"/>
      <c r="I159" s="226"/>
      <c r="J159" s="228"/>
      <c r="K159" s="228"/>
      <c r="L159" s="229"/>
      <c r="M159" s="229"/>
    </row>
    <row r="160" spans="2:14" x14ac:dyDescent="0.4">
      <c r="F160" s="226"/>
      <c r="G160" s="227"/>
      <c r="H160" s="226"/>
      <c r="I160" s="226"/>
      <c r="J160" s="228"/>
      <c r="K160" s="228"/>
      <c r="L160" s="229"/>
      <c r="M160" s="229"/>
    </row>
    <row r="161" spans="6:13" x14ac:dyDescent="0.4">
      <c r="F161" s="226"/>
      <c r="G161" s="226"/>
      <c r="H161" s="226"/>
      <c r="I161" s="226"/>
      <c r="J161" s="231"/>
      <c r="K161" s="231"/>
      <c r="L161" s="229"/>
      <c r="M161" s="229"/>
    </row>
    <row r="162" spans="6:13" x14ac:dyDescent="0.4">
      <c r="F162" s="226"/>
      <c r="G162" s="226"/>
      <c r="H162" s="226"/>
      <c r="I162" s="226"/>
      <c r="J162" s="231"/>
      <c r="K162" s="231"/>
      <c r="L162" s="229"/>
      <c r="M162" s="229"/>
    </row>
    <row r="163" spans="6:13" x14ac:dyDescent="0.4">
      <c r="F163" s="226"/>
      <c r="G163" s="226"/>
      <c r="H163" s="226"/>
      <c r="I163" s="226"/>
      <c r="J163" s="231"/>
      <c r="K163" s="231"/>
      <c r="L163" s="229"/>
      <c r="M163" s="229"/>
    </row>
    <row r="164" spans="6:13" x14ac:dyDescent="0.4">
      <c r="F164" s="226"/>
      <c r="G164" s="232"/>
      <c r="H164" s="232"/>
      <c r="I164" s="232"/>
      <c r="J164" s="233"/>
      <c r="K164" s="233"/>
      <c r="L164" s="234"/>
      <c r="M164" s="234"/>
    </row>
    <row r="165" spans="6:13" x14ac:dyDescent="0.4">
      <c r="F165" s="226"/>
      <c r="G165" s="226"/>
      <c r="H165" s="226"/>
      <c r="I165" s="226"/>
      <c r="J165" s="235"/>
      <c r="K165" s="228"/>
      <c r="L165" s="229"/>
      <c r="M165" s="229"/>
    </row>
    <row r="166" spans="6:13" x14ac:dyDescent="0.4">
      <c r="F166" s="226"/>
      <c r="G166" s="226"/>
      <c r="H166" s="226"/>
      <c r="I166" s="226"/>
      <c r="J166" s="235"/>
      <c r="K166" s="228"/>
      <c r="L166" s="229"/>
      <c r="M166" s="229"/>
    </row>
    <row r="167" spans="6:13" x14ac:dyDescent="0.4">
      <c r="F167" s="226"/>
      <c r="G167" s="226"/>
      <c r="H167" s="226"/>
      <c r="I167" s="226"/>
      <c r="J167" s="235"/>
      <c r="K167" s="228"/>
      <c r="L167" s="229"/>
      <c r="M167" s="229"/>
    </row>
    <row r="168" spans="6:13" x14ac:dyDescent="0.4">
      <c r="F168" s="226"/>
      <c r="G168" s="226"/>
      <c r="H168" s="226"/>
      <c r="I168" s="226"/>
      <c r="J168" s="235"/>
      <c r="K168" s="228"/>
      <c r="L168" s="229"/>
      <c r="M168" s="229"/>
    </row>
    <row r="169" spans="6:13" x14ac:dyDescent="0.4">
      <c r="F169" s="226"/>
      <c r="G169" s="226"/>
      <c r="H169" s="226"/>
      <c r="I169" s="226"/>
      <c r="J169" s="235"/>
      <c r="K169" s="228"/>
      <c r="L169" s="229"/>
      <c r="M169" s="229"/>
    </row>
    <row r="170" spans="6:13" x14ac:dyDescent="0.4">
      <c r="F170" s="226"/>
      <c r="G170" s="226"/>
      <c r="H170" s="226"/>
      <c r="I170" s="226"/>
      <c r="J170" s="235"/>
      <c r="K170" s="228"/>
      <c r="L170" s="229"/>
      <c r="M170" s="229"/>
    </row>
    <row r="171" spans="6:13" x14ac:dyDescent="0.4">
      <c r="F171" s="226"/>
      <c r="G171" s="226"/>
      <c r="H171" s="226"/>
      <c r="I171" s="226"/>
      <c r="J171" s="235"/>
      <c r="K171" s="228"/>
      <c r="L171" s="229"/>
      <c r="M171" s="229"/>
    </row>
    <row r="174" spans="6:13" x14ac:dyDescent="0.4">
      <c r="J174" s="235"/>
    </row>
    <row r="175" spans="6:13" x14ac:dyDescent="0.4">
      <c r="G175" s="236"/>
      <c r="J175" s="235"/>
    </row>
    <row r="176" spans="6:13" x14ac:dyDescent="0.4">
      <c r="G176" s="236"/>
      <c r="J176" s="235"/>
    </row>
    <row r="178" spans="10:10" x14ac:dyDescent="0.4">
      <c r="J178" s="235"/>
    </row>
  </sheetData>
  <autoFilter ref="L6:L148" xr:uid="{8E9E260F-7831-425F-81E7-6CCDBD9A918B}">
    <filterColumn colId="0">
      <filters blank="1">
        <filter val="1"/>
        <filter val="T"/>
      </filters>
    </filterColumn>
  </autoFilter>
  <mergeCells count="2">
    <mergeCell ref="C61:I61"/>
    <mergeCell ref="C148:I148"/>
  </mergeCells>
  <pageMargins left="0.25" right="0.25" top="0.75" bottom="0.75" header="0.3" footer="0.3"/>
  <pageSetup paperSize="9" fitToHeight="0" orientation="portrait" r:id="rId1"/>
  <headerFooter alignWithMargins="0"/>
  <rowBreaks count="2" manualBreakCount="2">
    <brk id="63" min="2" max="10" man="1"/>
    <brk id="148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2B8C-3E63-4BEE-9CF3-20C1E8171082}">
  <sheetPr filterMode="1">
    <pageSetUpPr fitToPage="1"/>
  </sheetPr>
  <dimension ref="A2:XFD129"/>
  <sheetViews>
    <sheetView showGridLines="0" zoomScaleNormal="100" workbookViewId="0"/>
  </sheetViews>
  <sheetFormatPr baseColWidth="10" defaultColWidth="11.3984375" defaultRowHeight="13.15" x14ac:dyDescent="0.4"/>
  <cols>
    <col min="1" max="1" width="3.3984375" style="238" customWidth="1"/>
    <col min="2" max="2" width="7.59765625" style="237" hidden="1" customWidth="1"/>
    <col min="3" max="3" width="1.86328125" style="238" customWidth="1"/>
    <col min="4" max="4" width="4" style="238" customWidth="1"/>
    <col min="5" max="5" width="14.59765625" style="238" customWidth="1"/>
    <col min="6" max="6" width="14.73046875" style="238" customWidth="1"/>
    <col min="7" max="7" width="9" style="238" customWidth="1"/>
    <col min="8" max="8" width="18" style="238" customWidth="1"/>
    <col min="9" max="9" width="12.73046875" style="238" customWidth="1"/>
    <col min="10" max="11" width="15.265625" style="238" customWidth="1"/>
    <col min="12" max="12" width="5.59765625" style="238" hidden="1" customWidth="1"/>
    <col min="13" max="16384" width="11.3984375" style="238"/>
  </cols>
  <sheetData>
    <row r="2" spans="2:14" x14ac:dyDescent="0.4">
      <c r="C2" s="141" t="str">
        <f>+'BCE CONS'!C2</f>
        <v>GRIÑO ECOLOGIC, S.A. Y SOCIEDADES DEPENDIENTES</v>
      </c>
    </row>
    <row r="3" spans="2:14" s="142" customFormat="1" x14ac:dyDescent="0.4">
      <c r="B3" s="140"/>
      <c r="I3" s="149"/>
      <c r="J3" s="149"/>
      <c r="K3" s="143"/>
    </row>
    <row r="4" spans="2:14" s="146" customFormat="1" ht="18" x14ac:dyDescent="0.55000000000000004">
      <c r="B4" s="239"/>
      <c r="C4" s="146" t="s">
        <v>411</v>
      </c>
      <c r="I4" s="147"/>
      <c r="J4" s="147"/>
      <c r="K4" s="147"/>
    </row>
    <row r="5" spans="2:14" ht="12" customHeight="1" x14ac:dyDescent="0.4">
      <c r="C5" s="142"/>
    </row>
    <row r="6" spans="2:14" ht="2.1" customHeight="1" x14ac:dyDescent="0.55000000000000004">
      <c r="C6" s="240"/>
      <c r="D6" s="240"/>
      <c r="E6" s="240"/>
      <c r="F6" s="240"/>
      <c r="G6" s="240"/>
      <c r="H6" s="240"/>
      <c r="I6" s="241" t="s">
        <v>230</v>
      </c>
      <c r="J6" s="241" t="s">
        <v>231</v>
      </c>
      <c r="K6" s="241" t="s">
        <v>231</v>
      </c>
    </row>
    <row r="7" spans="2:14" ht="12" customHeight="1" x14ac:dyDescent="0.4">
      <c r="C7" s="242"/>
      <c r="D7" s="243"/>
      <c r="E7" s="243"/>
      <c r="F7" s="243"/>
      <c r="G7" s="243"/>
      <c r="H7" s="243"/>
      <c r="I7" s="244" t="s">
        <v>2</v>
      </c>
      <c r="J7" s="154" t="s">
        <v>412</v>
      </c>
      <c r="K7" s="245" t="s">
        <v>413</v>
      </c>
      <c r="L7" s="246" t="s">
        <v>342</v>
      </c>
    </row>
    <row r="8" spans="2:14" x14ac:dyDescent="0.4">
      <c r="E8" s="185"/>
      <c r="F8" s="185"/>
      <c r="G8" s="185"/>
      <c r="H8" s="185"/>
      <c r="L8" s="246" t="str">
        <f t="shared" ref="L8:L71" si="0">+IF(AND(J8="",K8=""),"T",IF(ABS(J8)+ABS(K8)&lt;&gt;0,1,0))</f>
        <v>T</v>
      </c>
    </row>
    <row r="9" spans="2:14" ht="6" customHeight="1" x14ac:dyDescent="0.4">
      <c r="C9" s="247"/>
      <c r="D9" s="248"/>
      <c r="E9" s="249"/>
      <c r="F9" s="249"/>
      <c r="G9" s="249"/>
      <c r="H9" s="250"/>
      <c r="I9" s="251"/>
      <c r="J9" s="251"/>
      <c r="K9" s="251"/>
      <c r="L9" s="246" t="str">
        <f t="shared" si="0"/>
        <v>T</v>
      </c>
    </row>
    <row r="10" spans="2:14" ht="14.25" x14ac:dyDescent="0.45">
      <c r="C10" s="252"/>
      <c r="D10" s="253" t="s">
        <v>232</v>
      </c>
      <c r="E10" s="185"/>
      <c r="F10" s="185"/>
      <c r="G10" s="185"/>
      <c r="H10" s="254"/>
      <c r="I10" s="255"/>
      <c r="J10" s="256"/>
      <c r="K10" s="256"/>
      <c r="L10" s="246" t="str">
        <f t="shared" si="0"/>
        <v>T</v>
      </c>
    </row>
    <row r="11" spans="2:14" ht="6" customHeight="1" x14ac:dyDescent="0.4">
      <c r="C11" s="257"/>
      <c r="H11" s="258"/>
      <c r="I11" s="255"/>
      <c r="J11" s="256"/>
      <c r="K11" s="256"/>
      <c r="L11" s="246" t="str">
        <f t="shared" si="0"/>
        <v>T</v>
      </c>
    </row>
    <row r="12" spans="2:14" x14ac:dyDescent="0.4">
      <c r="B12" s="237" t="s">
        <v>414</v>
      </c>
      <c r="C12" s="259"/>
      <c r="D12" s="260" t="s">
        <v>233</v>
      </c>
      <c r="F12" s="260"/>
      <c r="H12" s="258"/>
      <c r="I12" s="261">
        <v>18</v>
      </c>
      <c r="J12" s="171">
        <f>+SUM(J13:J14)</f>
        <v>62236512.730000004</v>
      </c>
      <c r="K12" s="171">
        <v>53258525</v>
      </c>
      <c r="L12" s="246">
        <f t="shared" si="0"/>
        <v>1</v>
      </c>
      <c r="N12" s="191"/>
    </row>
    <row r="13" spans="2:14" x14ac:dyDescent="0.4">
      <c r="B13" s="237" t="s">
        <v>234</v>
      </c>
      <c r="C13" s="262"/>
      <c r="D13" s="237" t="s">
        <v>235</v>
      </c>
      <c r="E13" s="238" t="s">
        <v>236</v>
      </c>
      <c r="H13" s="258"/>
      <c r="I13" s="255"/>
      <c r="J13" s="173">
        <v>596973.46</v>
      </c>
      <c r="K13" s="173">
        <v>0</v>
      </c>
      <c r="L13" s="246">
        <f t="shared" si="0"/>
        <v>1</v>
      </c>
    </row>
    <row r="14" spans="2:14" x14ac:dyDescent="0.4">
      <c r="B14" s="237" t="s">
        <v>237</v>
      </c>
      <c r="C14" s="262"/>
      <c r="D14" s="237" t="s">
        <v>238</v>
      </c>
      <c r="E14" s="238" t="s">
        <v>239</v>
      </c>
      <c r="H14" s="258"/>
      <c r="I14" s="255"/>
      <c r="J14" s="173">
        <v>61639539.270000003</v>
      </c>
      <c r="K14" s="173">
        <v>53258525</v>
      </c>
      <c r="L14" s="246">
        <f t="shared" si="0"/>
        <v>1</v>
      </c>
    </row>
    <row r="15" spans="2:14" ht="6" hidden="1" customHeight="1" x14ac:dyDescent="0.4">
      <c r="C15" s="262"/>
      <c r="D15" s="237"/>
      <c r="H15" s="258"/>
      <c r="I15" s="255"/>
      <c r="J15" s="173"/>
      <c r="K15" s="173"/>
      <c r="L15" s="246" t="str">
        <f t="shared" si="0"/>
        <v>T</v>
      </c>
    </row>
    <row r="16" spans="2:14" hidden="1" x14ac:dyDescent="0.4">
      <c r="B16" s="237" t="s">
        <v>242</v>
      </c>
      <c r="C16" s="259"/>
      <c r="D16" s="260" t="s">
        <v>415</v>
      </c>
      <c r="H16" s="258"/>
      <c r="I16" s="261"/>
      <c r="J16" s="171">
        <v>0</v>
      </c>
      <c r="K16" s="171">
        <v>0</v>
      </c>
      <c r="L16" s="246">
        <f t="shared" si="0"/>
        <v>0</v>
      </c>
    </row>
    <row r="17" spans="2:12" ht="6" customHeight="1" x14ac:dyDescent="0.4">
      <c r="C17" s="262"/>
      <c r="D17" s="237"/>
      <c r="H17" s="258"/>
      <c r="I17" s="255"/>
      <c r="J17" s="173"/>
      <c r="K17" s="173"/>
      <c r="L17" s="246" t="str">
        <f t="shared" si="0"/>
        <v>T</v>
      </c>
    </row>
    <row r="18" spans="2:12" x14ac:dyDescent="0.4">
      <c r="B18" s="237" t="s">
        <v>244</v>
      </c>
      <c r="C18" s="259"/>
      <c r="D18" s="260" t="s">
        <v>245</v>
      </c>
      <c r="H18" s="258"/>
      <c r="I18" s="263"/>
      <c r="J18" s="171">
        <v>246527.39</v>
      </c>
      <c r="K18" s="171">
        <v>157583</v>
      </c>
      <c r="L18" s="246">
        <f t="shared" si="0"/>
        <v>1</v>
      </c>
    </row>
    <row r="19" spans="2:12" ht="6" customHeight="1" x14ac:dyDescent="0.4">
      <c r="C19" s="262"/>
      <c r="D19" s="237"/>
      <c r="H19" s="258"/>
      <c r="I19" s="256"/>
      <c r="J19" s="173"/>
      <c r="K19" s="173"/>
      <c r="L19" s="246" t="str">
        <f t="shared" si="0"/>
        <v>T</v>
      </c>
    </row>
    <row r="20" spans="2:12" x14ac:dyDescent="0.4">
      <c r="B20" s="237" t="s">
        <v>416</v>
      </c>
      <c r="C20" s="259"/>
      <c r="D20" s="260" t="s">
        <v>246</v>
      </c>
      <c r="H20" s="258"/>
      <c r="I20" s="261">
        <v>18</v>
      </c>
      <c r="J20" s="171">
        <f>+SUM(J21:J24)</f>
        <v>-31484510.469999999</v>
      </c>
      <c r="K20" s="171">
        <v>-25471692</v>
      </c>
      <c r="L20" s="246">
        <f t="shared" si="0"/>
        <v>1</v>
      </c>
    </row>
    <row r="21" spans="2:12" x14ac:dyDescent="0.4">
      <c r="B21" s="237" t="s">
        <v>247</v>
      </c>
      <c r="C21" s="262"/>
      <c r="D21" s="237" t="s">
        <v>235</v>
      </c>
      <c r="E21" s="238" t="s">
        <v>248</v>
      </c>
      <c r="H21" s="258"/>
      <c r="I21" s="255"/>
      <c r="J21" s="173">
        <v>-183432.78999999998</v>
      </c>
      <c r="K21" s="173">
        <v>-85448</v>
      </c>
      <c r="L21" s="246">
        <f t="shared" si="0"/>
        <v>1</v>
      </c>
    </row>
    <row r="22" spans="2:12" x14ac:dyDescent="0.4">
      <c r="B22" s="237" t="s">
        <v>250</v>
      </c>
      <c r="C22" s="262"/>
      <c r="D22" s="237" t="s">
        <v>238</v>
      </c>
      <c r="E22" s="238" t="s">
        <v>251</v>
      </c>
      <c r="H22" s="258"/>
      <c r="I22" s="255"/>
      <c r="J22" s="173">
        <v>-6889321.419999999</v>
      </c>
      <c r="K22" s="173">
        <v>-4558052</v>
      </c>
      <c r="L22" s="246">
        <f t="shared" si="0"/>
        <v>1</v>
      </c>
    </row>
    <row r="23" spans="2:12" x14ac:dyDescent="0.4">
      <c r="B23" s="237" t="s">
        <v>253</v>
      </c>
      <c r="C23" s="262"/>
      <c r="D23" s="237" t="s">
        <v>240</v>
      </c>
      <c r="E23" s="238" t="s">
        <v>254</v>
      </c>
      <c r="H23" s="258"/>
      <c r="I23" s="255"/>
      <c r="J23" s="173">
        <v>-24411756.260000002</v>
      </c>
      <c r="K23" s="173">
        <v>-20828192</v>
      </c>
      <c r="L23" s="246">
        <f t="shared" si="0"/>
        <v>1</v>
      </c>
    </row>
    <row r="24" spans="2:12" hidden="1" x14ac:dyDescent="0.4">
      <c r="B24" s="237" t="s">
        <v>255</v>
      </c>
      <c r="C24" s="262"/>
      <c r="D24" s="237" t="s">
        <v>256</v>
      </c>
      <c r="E24" s="238" t="s">
        <v>417</v>
      </c>
      <c r="H24" s="258"/>
      <c r="I24" s="256"/>
      <c r="J24" s="173">
        <v>0</v>
      </c>
      <c r="K24" s="173">
        <v>0</v>
      </c>
      <c r="L24" s="246">
        <f t="shared" si="0"/>
        <v>0</v>
      </c>
    </row>
    <row r="25" spans="2:12" ht="6" customHeight="1" x14ac:dyDescent="0.4">
      <c r="C25" s="262"/>
      <c r="D25" s="237"/>
      <c r="H25" s="258"/>
      <c r="I25" s="255"/>
      <c r="J25" s="173"/>
      <c r="K25" s="173"/>
      <c r="L25" s="246" t="str">
        <f t="shared" si="0"/>
        <v>T</v>
      </c>
    </row>
    <row r="26" spans="2:12" x14ac:dyDescent="0.4">
      <c r="B26" s="237" t="s">
        <v>418</v>
      </c>
      <c r="C26" s="259"/>
      <c r="D26" s="260" t="s">
        <v>258</v>
      </c>
      <c r="H26" s="258"/>
      <c r="I26" s="261">
        <v>18</v>
      </c>
      <c r="J26" s="171">
        <f>+SUM(J27:J28)</f>
        <v>194180.83</v>
      </c>
      <c r="K26" s="171">
        <v>15276</v>
      </c>
      <c r="L26" s="246">
        <f t="shared" si="0"/>
        <v>1</v>
      </c>
    </row>
    <row r="27" spans="2:12" x14ac:dyDescent="0.4">
      <c r="B27" s="237" t="s">
        <v>259</v>
      </c>
      <c r="C27" s="262"/>
      <c r="D27" s="237" t="s">
        <v>235</v>
      </c>
      <c r="E27" s="238" t="s">
        <v>260</v>
      </c>
      <c r="H27" s="258"/>
      <c r="I27" s="255"/>
      <c r="J27" s="173">
        <v>25430.829999999998</v>
      </c>
      <c r="K27" s="173">
        <v>15276</v>
      </c>
      <c r="L27" s="246">
        <f t="shared" si="0"/>
        <v>1</v>
      </c>
    </row>
    <row r="28" spans="2:12" x14ac:dyDescent="0.4">
      <c r="B28" s="237" t="s">
        <v>261</v>
      </c>
      <c r="C28" s="262"/>
      <c r="D28" s="237" t="s">
        <v>238</v>
      </c>
      <c r="E28" s="238" t="s">
        <v>419</v>
      </c>
      <c r="H28" s="258"/>
      <c r="I28" s="255"/>
      <c r="J28" s="173">
        <v>168750</v>
      </c>
      <c r="K28" s="173">
        <v>0</v>
      </c>
      <c r="L28" s="246">
        <f t="shared" si="0"/>
        <v>1</v>
      </c>
    </row>
    <row r="29" spans="2:12" ht="6" customHeight="1" x14ac:dyDescent="0.4">
      <c r="C29" s="262"/>
      <c r="D29" s="237"/>
      <c r="H29" s="258"/>
      <c r="I29" s="255"/>
      <c r="J29" s="173"/>
      <c r="K29" s="173"/>
      <c r="L29" s="246" t="str">
        <f t="shared" si="0"/>
        <v>T</v>
      </c>
    </row>
    <row r="30" spans="2:12" x14ac:dyDescent="0.4">
      <c r="B30" s="237" t="s">
        <v>420</v>
      </c>
      <c r="C30" s="259"/>
      <c r="D30" s="260" t="s">
        <v>263</v>
      </c>
      <c r="H30" s="258"/>
      <c r="I30" s="261">
        <v>18</v>
      </c>
      <c r="J30" s="171">
        <f>+SUM(J31:J33)</f>
        <v>-11906689.620000001</v>
      </c>
      <c r="K30" s="171">
        <v>-10535375</v>
      </c>
      <c r="L30" s="246">
        <f t="shared" si="0"/>
        <v>1</v>
      </c>
    </row>
    <row r="31" spans="2:12" x14ac:dyDescent="0.4">
      <c r="B31" s="237" t="s">
        <v>264</v>
      </c>
      <c r="C31" s="262"/>
      <c r="D31" s="237" t="s">
        <v>235</v>
      </c>
      <c r="E31" s="238" t="s">
        <v>265</v>
      </c>
      <c r="H31" s="258"/>
      <c r="I31" s="255"/>
      <c r="J31" s="173">
        <v>-9178253.2300000004</v>
      </c>
      <c r="K31" s="173">
        <v>-7966888</v>
      </c>
      <c r="L31" s="246">
        <f t="shared" si="0"/>
        <v>1</v>
      </c>
    </row>
    <row r="32" spans="2:12" x14ac:dyDescent="0.4">
      <c r="B32" s="237" t="s">
        <v>266</v>
      </c>
      <c r="C32" s="262"/>
      <c r="D32" s="237" t="s">
        <v>238</v>
      </c>
      <c r="E32" s="238" t="s">
        <v>267</v>
      </c>
      <c r="H32" s="258"/>
      <c r="I32" s="255"/>
      <c r="J32" s="173">
        <v>-2728436.3900000006</v>
      </c>
      <c r="K32" s="173">
        <v>-2568487</v>
      </c>
      <c r="L32" s="246">
        <f t="shared" si="0"/>
        <v>1</v>
      </c>
    </row>
    <row r="33" spans="2:12" hidden="1" x14ac:dyDescent="0.4">
      <c r="B33" s="237" t="s">
        <v>269</v>
      </c>
      <c r="C33" s="262"/>
      <c r="D33" s="237" t="s">
        <v>240</v>
      </c>
      <c r="E33" s="238" t="s">
        <v>270</v>
      </c>
      <c r="H33" s="258"/>
      <c r="I33" s="256"/>
      <c r="J33" s="173">
        <v>0</v>
      </c>
      <c r="K33" s="173">
        <v>0</v>
      </c>
      <c r="L33" s="246">
        <f t="shared" si="0"/>
        <v>0</v>
      </c>
    </row>
    <row r="34" spans="2:12" ht="6" customHeight="1" x14ac:dyDescent="0.4">
      <c r="C34" s="262"/>
      <c r="D34" s="237"/>
      <c r="H34" s="258"/>
      <c r="I34" s="255"/>
      <c r="J34" s="173"/>
      <c r="K34" s="173"/>
      <c r="L34" s="246" t="str">
        <f t="shared" si="0"/>
        <v>T</v>
      </c>
    </row>
    <row r="35" spans="2:12" x14ac:dyDescent="0.4">
      <c r="B35" s="237" t="s">
        <v>421</v>
      </c>
      <c r="C35" s="259"/>
      <c r="D35" s="264" t="s">
        <v>271</v>
      </c>
      <c r="H35" s="258"/>
      <c r="I35" s="261"/>
      <c r="J35" s="171">
        <f>+SUM(J36:J38)</f>
        <v>-10169842.165000001</v>
      </c>
      <c r="K35" s="171">
        <v>-8500346</v>
      </c>
      <c r="L35" s="246">
        <f t="shared" si="0"/>
        <v>1</v>
      </c>
    </row>
    <row r="36" spans="2:12" x14ac:dyDescent="0.4">
      <c r="B36" s="237" t="s">
        <v>272</v>
      </c>
      <c r="C36" s="262"/>
      <c r="D36" s="237" t="s">
        <v>235</v>
      </c>
      <c r="E36" s="238" t="s">
        <v>422</v>
      </c>
      <c r="H36" s="258"/>
      <c r="I36" s="255"/>
      <c r="J36" s="173">
        <v>-2309.8200000000002</v>
      </c>
      <c r="K36" s="173">
        <v>-82012</v>
      </c>
      <c r="L36" s="246">
        <f t="shared" si="0"/>
        <v>1</v>
      </c>
    </row>
    <row r="37" spans="2:12" x14ac:dyDescent="0.4">
      <c r="B37" s="237" t="s">
        <v>274</v>
      </c>
      <c r="C37" s="262"/>
      <c r="D37" s="237" t="s">
        <v>238</v>
      </c>
      <c r="E37" s="238" t="s">
        <v>423</v>
      </c>
      <c r="H37" s="258"/>
      <c r="I37" s="255"/>
      <c r="J37" s="173">
        <v>-10167532.345000001</v>
      </c>
      <c r="K37" s="173">
        <v>-8418334</v>
      </c>
      <c r="L37" s="246">
        <f t="shared" si="0"/>
        <v>1</v>
      </c>
    </row>
    <row r="38" spans="2:12" hidden="1" x14ac:dyDescent="0.4">
      <c r="B38" s="237" t="s">
        <v>276</v>
      </c>
      <c r="C38" s="262"/>
      <c r="D38" s="237" t="s">
        <v>240</v>
      </c>
      <c r="E38" s="238" t="s">
        <v>270</v>
      </c>
      <c r="H38" s="258"/>
      <c r="I38" s="256"/>
      <c r="J38" s="173">
        <v>0</v>
      </c>
      <c r="K38" s="173">
        <v>0</v>
      </c>
      <c r="L38" s="246">
        <f t="shared" si="0"/>
        <v>0</v>
      </c>
    </row>
    <row r="39" spans="2:12" ht="6" customHeight="1" x14ac:dyDescent="0.4">
      <c r="C39" s="262"/>
      <c r="D39" s="237"/>
      <c r="H39" s="258"/>
      <c r="I39" s="255"/>
      <c r="J39" s="173"/>
      <c r="K39" s="173"/>
      <c r="L39" s="246" t="str">
        <f t="shared" si="0"/>
        <v>T</v>
      </c>
    </row>
    <row r="40" spans="2:12" x14ac:dyDescent="0.4">
      <c r="B40" s="237" t="s">
        <v>424</v>
      </c>
      <c r="C40" s="259"/>
      <c r="D40" s="260" t="s">
        <v>284</v>
      </c>
      <c r="H40" s="258"/>
      <c r="I40" s="265" t="s">
        <v>425</v>
      </c>
      <c r="J40" s="171">
        <v>-4520482.4349999996</v>
      </c>
      <c r="K40" s="171">
        <v>-4297472</v>
      </c>
      <c r="L40" s="246">
        <f t="shared" si="0"/>
        <v>1</v>
      </c>
    </row>
    <row r="41" spans="2:12" ht="6" customHeight="1" x14ac:dyDescent="0.4">
      <c r="C41" s="262"/>
      <c r="D41" s="237"/>
      <c r="H41" s="258"/>
      <c r="I41" s="255"/>
      <c r="J41" s="173"/>
      <c r="K41" s="173"/>
      <c r="L41" s="246" t="str">
        <f t="shared" si="0"/>
        <v>T</v>
      </c>
    </row>
    <row r="42" spans="2:12" x14ac:dyDescent="0.4">
      <c r="B42" s="237" t="s">
        <v>290</v>
      </c>
      <c r="C42" s="259"/>
      <c r="D42" s="260" t="s">
        <v>291</v>
      </c>
      <c r="H42" s="258"/>
      <c r="I42" s="261"/>
      <c r="J42" s="171">
        <v>435867.08</v>
      </c>
      <c r="K42" s="171">
        <v>293424</v>
      </c>
      <c r="L42" s="246">
        <f t="shared" si="0"/>
        <v>1</v>
      </c>
    </row>
    <row r="43" spans="2:12" ht="6" customHeight="1" x14ac:dyDescent="0.4">
      <c r="C43" s="262"/>
      <c r="D43" s="237"/>
      <c r="H43" s="258"/>
      <c r="I43" s="255"/>
      <c r="J43" s="173"/>
      <c r="K43" s="173"/>
      <c r="L43" s="246" t="str">
        <f t="shared" si="0"/>
        <v>T</v>
      </c>
    </row>
    <row r="44" spans="2:12" hidden="1" x14ac:dyDescent="0.4">
      <c r="B44" s="237" t="s">
        <v>293</v>
      </c>
      <c r="C44" s="259"/>
      <c r="D44" s="260" t="s">
        <v>426</v>
      </c>
      <c r="H44" s="258"/>
      <c r="I44" s="263"/>
      <c r="J44" s="171">
        <v>0</v>
      </c>
      <c r="K44" s="171">
        <v>0</v>
      </c>
      <c r="L44" s="246">
        <f t="shared" si="0"/>
        <v>0</v>
      </c>
    </row>
    <row r="45" spans="2:12" ht="6" hidden="1" customHeight="1" x14ac:dyDescent="0.4">
      <c r="C45" s="262"/>
      <c r="D45" s="237"/>
      <c r="H45" s="258"/>
      <c r="I45" s="256"/>
      <c r="J45" s="173"/>
      <c r="K45" s="173"/>
      <c r="L45" s="246" t="str">
        <f t="shared" si="0"/>
        <v>T</v>
      </c>
    </row>
    <row r="46" spans="2:12" x14ac:dyDescent="0.4">
      <c r="B46" s="237" t="s">
        <v>427</v>
      </c>
      <c r="C46" s="259"/>
      <c r="D46" s="260" t="s">
        <v>295</v>
      </c>
      <c r="H46" s="258"/>
      <c r="I46" s="261"/>
      <c r="J46" s="171">
        <f>+SUM(J47:J48)</f>
        <v>-916176.47</v>
      </c>
      <c r="K46" s="171">
        <v>-1494600</v>
      </c>
      <c r="L46" s="246">
        <f t="shared" si="0"/>
        <v>1</v>
      </c>
    </row>
    <row r="47" spans="2:12" x14ac:dyDescent="0.4">
      <c r="B47" s="237" t="s">
        <v>296</v>
      </c>
      <c r="C47" s="262"/>
      <c r="D47" s="237" t="s">
        <v>235</v>
      </c>
      <c r="E47" s="238" t="s">
        <v>297</v>
      </c>
      <c r="H47" s="258"/>
      <c r="I47" s="255"/>
      <c r="J47" s="173">
        <v>-918676.47</v>
      </c>
      <c r="K47" s="173">
        <v>-1500000</v>
      </c>
      <c r="L47" s="246">
        <f t="shared" si="0"/>
        <v>1</v>
      </c>
    </row>
    <row r="48" spans="2:12" x14ac:dyDescent="0.4">
      <c r="B48" s="237" t="s">
        <v>298</v>
      </c>
      <c r="C48" s="262"/>
      <c r="D48" s="237" t="s">
        <v>238</v>
      </c>
      <c r="E48" s="238" t="s">
        <v>299</v>
      </c>
      <c r="H48" s="258"/>
      <c r="I48" s="255"/>
      <c r="J48" s="173">
        <v>2500</v>
      </c>
      <c r="K48" s="173">
        <v>5400</v>
      </c>
      <c r="L48" s="246">
        <f t="shared" si="0"/>
        <v>1</v>
      </c>
    </row>
    <row r="49" spans="2:12" ht="6" customHeight="1" x14ac:dyDescent="0.4">
      <c r="C49" s="262"/>
      <c r="D49" s="237"/>
      <c r="H49" s="258"/>
      <c r="I49" s="255"/>
      <c r="J49" s="173"/>
      <c r="K49" s="173"/>
      <c r="L49" s="246" t="str">
        <f t="shared" si="0"/>
        <v>T</v>
      </c>
    </row>
    <row r="50" spans="2:12" hidden="1" x14ac:dyDescent="0.4">
      <c r="B50" s="237" t="s">
        <v>428</v>
      </c>
      <c r="C50" s="259"/>
      <c r="D50" s="260" t="s">
        <v>429</v>
      </c>
      <c r="H50" s="258"/>
      <c r="I50" s="263"/>
      <c r="J50" s="171">
        <f>+SUM(J51:J52)</f>
        <v>0</v>
      </c>
      <c r="K50" s="171">
        <v>0</v>
      </c>
      <c r="L50" s="246">
        <f t="shared" si="0"/>
        <v>0</v>
      </c>
    </row>
    <row r="51" spans="2:12" hidden="1" x14ac:dyDescent="0.4">
      <c r="B51" s="237" t="s">
        <v>430</v>
      </c>
      <c r="C51" s="262"/>
      <c r="D51" s="237" t="s">
        <v>235</v>
      </c>
      <c r="E51" s="238" t="s">
        <v>431</v>
      </c>
      <c r="H51" s="258"/>
      <c r="I51" s="256"/>
      <c r="J51" s="173">
        <v>0</v>
      </c>
      <c r="K51" s="173">
        <v>0</v>
      </c>
      <c r="L51" s="246">
        <f t="shared" si="0"/>
        <v>0</v>
      </c>
    </row>
    <row r="52" spans="2:12" hidden="1" x14ac:dyDescent="0.4">
      <c r="B52" s="237" t="s">
        <v>432</v>
      </c>
      <c r="C52" s="262"/>
      <c r="D52" s="237" t="s">
        <v>238</v>
      </c>
      <c r="E52" s="238" t="s">
        <v>433</v>
      </c>
      <c r="H52" s="258"/>
      <c r="I52" s="256"/>
      <c r="J52" s="173">
        <v>0</v>
      </c>
      <c r="K52" s="173">
        <v>0</v>
      </c>
      <c r="L52" s="246">
        <f t="shared" si="0"/>
        <v>0</v>
      </c>
    </row>
    <row r="53" spans="2:12" ht="6" hidden="1" customHeight="1" x14ac:dyDescent="0.4">
      <c r="C53" s="262"/>
      <c r="D53" s="237"/>
      <c r="H53" s="258"/>
      <c r="I53" s="256"/>
      <c r="J53" s="173"/>
      <c r="K53" s="173"/>
      <c r="L53" s="246" t="str">
        <f t="shared" si="0"/>
        <v>T</v>
      </c>
    </row>
    <row r="54" spans="2:12" x14ac:dyDescent="0.4">
      <c r="B54" s="237" t="s">
        <v>302</v>
      </c>
      <c r="C54" s="259"/>
      <c r="D54" s="260" t="s">
        <v>434</v>
      </c>
      <c r="H54" s="258"/>
      <c r="I54" s="263"/>
      <c r="J54" s="171">
        <v>997443.82000000007</v>
      </c>
      <c r="K54" s="171">
        <v>0</v>
      </c>
      <c r="L54" s="246">
        <f t="shared" si="0"/>
        <v>1</v>
      </c>
    </row>
    <row r="55" spans="2:12" ht="6" customHeight="1" x14ac:dyDescent="0.4">
      <c r="C55" s="262"/>
      <c r="D55" s="237"/>
      <c r="H55" s="258"/>
      <c r="I55" s="256"/>
      <c r="J55" s="173"/>
      <c r="K55" s="173"/>
      <c r="L55" s="246" t="str">
        <f t="shared" si="0"/>
        <v>T</v>
      </c>
    </row>
    <row r="56" spans="2:12" x14ac:dyDescent="0.4">
      <c r="B56" s="237" t="s">
        <v>435</v>
      </c>
      <c r="C56" s="259"/>
      <c r="D56" s="260" t="s">
        <v>436</v>
      </c>
      <c r="H56" s="258"/>
      <c r="I56" s="261"/>
      <c r="J56" s="171">
        <v>87144.73</v>
      </c>
      <c r="K56" s="171">
        <v>-93410</v>
      </c>
      <c r="L56" s="246">
        <f t="shared" si="0"/>
        <v>1</v>
      </c>
    </row>
    <row r="57" spans="2:12" ht="6" customHeight="1" x14ac:dyDescent="0.4">
      <c r="C57" s="257"/>
      <c r="E57" s="266"/>
      <c r="H57" s="258"/>
      <c r="I57" s="255"/>
      <c r="J57" s="267"/>
      <c r="K57" s="267"/>
      <c r="L57" s="246" t="str">
        <f t="shared" si="0"/>
        <v>T</v>
      </c>
    </row>
    <row r="58" spans="2:12" ht="13.9" x14ac:dyDescent="0.45">
      <c r="B58" s="237" t="s">
        <v>437</v>
      </c>
      <c r="C58" s="268"/>
      <c r="D58" s="269" t="s">
        <v>304</v>
      </c>
      <c r="E58" s="269" t="s">
        <v>305</v>
      </c>
      <c r="F58" s="270"/>
      <c r="G58" s="270"/>
      <c r="H58" s="271"/>
      <c r="I58" s="272"/>
      <c r="J58" s="163">
        <f>+J12+J18+J20+J26+J30+J35+J40+J44+J46+J56+J42+J16+J54</f>
        <v>5199975.4200000027</v>
      </c>
      <c r="K58" s="163">
        <v>3331913</v>
      </c>
      <c r="L58" s="246">
        <f t="shared" si="0"/>
        <v>1</v>
      </c>
    </row>
    <row r="59" spans="2:12" ht="6" customHeight="1" x14ac:dyDescent="0.4">
      <c r="C59" s="257"/>
      <c r="E59" s="266"/>
      <c r="H59" s="258"/>
      <c r="I59" s="255"/>
      <c r="J59" s="267"/>
      <c r="K59" s="267"/>
      <c r="L59" s="246" t="str">
        <f t="shared" si="0"/>
        <v>T</v>
      </c>
    </row>
    <row r="60" spans="2:12" ht="6" hidden="1" customHeight="1" x14ac:dyDescent="0.4">
      <c r="C60" s="257"/>
      <c r="E60" s="266"/>
      <c r="H60" s="258"/>
      <c r="I60" s="255"/>
      <c r="J60" s="273"/>
      <c r="K60" s="267"/>
      <c r="L60" s="246" t="str">
        <f t="shared" si="0"/>
        <v>T</v>
      </c>
    </row>
    <row r="61" spans="2:12" x14ac:dyDescent="0.4">
      <c r="B61" s="237" t="s">
        <v>438</v>
      </c>
      <c r="C61" s="259"/>
      <c r="D61" s="260" t="s">
        <v>439</v>
      </c>
      <c r="H61" s="258"/>
      <c r="I61" s="261">
        <v>13</v>
      </c>
      <c r="J61" s="171">
        <f>+SUM(J62:J64)</f>
        <v>621890.52</v>
      </c>
      <c r="K61" s="171">
        <v>387435</v>
      </c>
      <c r="L61" s="246">
        <f t="shared" si="0"/>
        <v>1</v>
      </c>
    </row>
    <row r="62" spans="2:12" hidden="1" x14ac:dyDescent="0.4">
      <c r="B62" s="237" t="s">
        <v>319</v>
      </c>
      <c r="C62" s="262"/>
      <c r="D62" s="237" t="s">
        <v>235</v>
      </c>
      <c r="E62" s="238" t="s">
        <v>308</v>
      </c>
      <c r="H62" s="258"/>
      <c r="I62" s="255"/>
      <c r="J62" s="173">
        <v>0</v>
      </c>
      <c r="K62" s="173">
        <v>0</v>
      </c>
      <c r="L62" s="246">
        <f t="shared" si="0"/>
        <v>0</v>
      </c>
    </row>
    <row r="63" spans="2:12" x14ac:dyDescent="0.4">
      <c r="B63" s="237" t="s">
        <v>321</v>
      </c>
      <c r="C63" s="262"/>
      <c r="D63" s="237" t="s">
        <v>238</v>
      </c>
      <c r="E63" s="238" t="s">
        <v>313</v>
      </c>
      <c r="H63" s="258"/>
      <c r="I63" s="255"/>
      <c r="J63" s="173">
        <v>621890.52</v>
      </c>
      <c r="K63" s="173">
        <v>387435</v>
      </c>
      <c r="L63" s="246">
        <f t="shared" si="0"/>
        <v>1</v>
      </c>
    </row>
    <row r="64" spans="2:12" hidden="1" x14ac:dyDescent="0.4">
      <c r="B64" s="237" t="s">
        <v>323</v>
      </c>
      <c r="C64" s="262"/>
      <c r="D64" s="237" t="s">
        <v>240</v>
      </c>
      <c r="E64" s="238" t="s">
        <v>440</v>
      </c>
      <c r="H64" s="258"/>
      <c r="I64" s="256"/>
      <c r="J64" s="173">
        <v>0</v>
      </c>
      <c r="K64" s="173">
        <v>0</v>
      </c>
      <c r="L64" s="246">
        <f t="shared" si="0"/>
        <v>0</v>
      </c>
    </row>
    <row r="65" spans="2:12 16384:16384" ht="6" customHeight="1" x14ac:dyDescent="0.4">
      <c r="C65" s="262"/>
      <c r="D65" s="237"/>
      <c r="H65" s="258"/>
      <c r="I65" s="255"/>
      <c r="J65" s="173"/>
      <c r="K65" s="173"/>
      <c r="L65" s="246" t="str">
        <f t="shared" si="0"/>
        <v>T</v>
      </c>
    </row>
    <row r="66" spans="2:12 16384:16384" x14ac:dyDescent="0.4">
      <c r="B66" s="237" t="s">
        <v>438</v>
      </c>
      <c r="C66" s="262"/>
      <c r="D66" s="260" t="s">
        <v>441</v>
      </c>
      <c r="H66" s="258"/>
      <c r="I66" s="261">
        <v>13</v>
      </c>
      <c r="J66" s="171">
        <v>-453846.89</v>
      </c>
      <c r="K66" s="171">
        <v>-494746</v>
      </c>
      <c r="L66" s="246">
        <f t="shared" si="0"/>
        <v>1</v>
      </c>
    </row>
    <row r="67" spans="2:12 16384:16384" ht="6" hidden="1" customHeight="1" x14ac:dyDescent="0.4">
      <c r="C67" s="262"/>
      <c r="D67" s="237"/>
      <c r="H67" s="258"/>
      <c r="I67" s="255"/>
      <c r="J67" s="173"/>
      <c r="K67" s="173"/>
      <c r="L67" s="246" t="str">
        <f t="shared" si="0"/>
        <v>T</v>
      </c>
    </row>
    <row r="68" spans="2:12 16384:16384" hidden="1" x14ac:dyDescent="0.4">
      <c r="B68" s="237" t="s">
        <v>442</v>
      </c>
      <c r="C68" s="259"/>
      <c r="D68" s="260" t="s">
        <v>443</v>
      </c>
      <c r="H68" s="258"/>
      <c r="I68" s="263"/>
      <c r="J68" s="171">
        <f>+SUM(J69:J70)</f>
        <v>0</v>
      </c>
      <c r="K68" s="171">
        <v>0</v>
      </c>
      <c r="L68" s="246">
        <f t="shared" si="0"/>
        <v>0</v>
      </c>
    </row>
    <row r="69" spans="2:12 16384:16384" hidden="1" x14ac:dyDescent="0.4">
      <c r="B69" s="237" t="s">
        <v>444</v>
      </c>
      <c r="C69" s="262"/>
      <c r="D69" s="237" t="s">
        <v>235</v>
      </c>
      <c r="E69" s="238" t="s">
        <v>445</v>
      </c>
      <c r="H69" s="258"/>
      <c r="I69" s="256"/>
      <c r="J69" s="173">
        <v>0</v>
      </c>
      <c r="K69" s="173">
        <v>0</v>
      </c>
      <c r="L69" s="246">
        <f t="shared" si="0"/>
        <v>0</v>
      </c>
    </row>
    <row r="70" spans="2:12 16384:16384" hidden="1" x14ac:dyDescent="0.4">
      <c r="B70" s="237" t="s">
        <v>446</v>
      </c>
      <c r="C70" s="262"/>
      <c r="D70" s="237" t="s">
        <v>238</v>
      </c>
      <c r="E70" s="238" t="s">
        <v>447</v>
      </c>
      <c r="H70" s="258"/>
      <c r="I70" s="256"/>
      <c r="J70" s="173">
        <v>0</v>
      </c>
      <c r="K70" s="173">
        <v>0</v>
      </c>
      <c r="L70" s="246">
        <f t="shared" si="0"/>
        <v>0</v>
      </c>
    </row>
    <row r="71" spans="2:12 16384:16384" ht="6" hidden="1" customHeight="1" x14ac:dyDescent="0.4">
      <c r="C71" s="262"/>
      <c r="D71" s="237"/>
      <c r="H71" s="258"/>
      <c r="I71" s="256"/>
      <c r="J71" s="173"/>
      <c r="K71" s="173"/>
      <c r="L71" s="246" t="str">
        <f t="shared" si="0"/>
        <v>T</v>
      </c>
    </row>
    <row r="72" spans="2:12 16384:16384" hidden="1" x14ac:dyDescent="0.4">
      <c r="B72" s="237" t="s">
        <v>448</v>
      </c>
      <c r="C72" s="259"/>
      <c r="D72" s="260" t="s">
        <v>449</v>
      </c>
      <c r="H72" s="258"/>
      <c r="I72" s="261">
        <v>13</v>
      </c>
      <c r="J72" s="171">
        <f>+SUM(J73:J74)</f>
        <v>0</v>
      </c>
      <c r="K72" s="171">
        <v>0</v>
      </c>
      <c r="L72" s="246">
        <f t="shared" ref="L72:L109" si="1">+IF(AND(J72="",K72=""),"T",IF(ABS(J72)+ABS(K72)&lt;&gt;0,1,0))</f>
        <v>0</v>
      </c>
    </row>
    <row r="73" spans="2:12 16384:16384" hidden="1" x14ac:dyDescent="0.4">
      <c r="B73" s="237" t="s">
        <v>326</v>
      </c>
      <c r="C73" s="262"/>
      <c r="D73" s="237" t="s">
        <v>235</v>
      </c>
      <c r="E73" s="238" t="s">
        <v>450</v>
      </c>
      <c r="H73" s="258"/>
      <c r="I73" s="256"/>
      <c r="J73" s="173">
        <v>0</v>
      </c>
      <c r="K73" s="173">
        <v>0</v>
      </c>
      <c r="L73" s="246">
        <f t="shared" si="1"/>
        <v>0</v>
      </c>
    </row>
    <row r="74" spans="2:12 16384:16384" hidden="1" x14ac:dyDescent="0.4">
      <c r="B74" s="237" t="s">
        <v>327</v>
      </c>
      <c r="C74" s="262"/>
      <c r="D74" s="237" t="s">
        <v>238</v>
      </c>
      <c r="E74" s="238" t="s">
        <v>451</v>
      </c>
      <c r="H74" s="258"/>
      <c r="I74" s="255"/>
      <c r="J74" s="173">
        <v>0</v>
      </c>
      <c r="K74" s="173">
        <v>0</v>
      </c>
      <c r="L74" s="246">
        <f t="shared" si="1"/>
        <v>0</v>
      </c>
    </row>
    <row r="75" spans="2:12 16384:16384" ht="6" hidden="1" customHeight="1" x14ac:dyDescent="0.4">
      <c r="C75" s="262"/>
      <c r="D75" s="237"/>
      <c r="H75" s="258"/>
      <c r="I75" s="255"/>
      <c r="J75" s="173"/>
      <c r="K75" s="173"/>
      <c r="L75" s="246" t="str">
        <f t="shared" si="1"/>
        <v>T</v>
      </c>
    </row>
    <row r="76" spans="2:12 16384:16384" hidden="1" x14ac:dyDescent="0.4">
      <c r="B76" s="237" t="s">
        <v>452</v>
      </c>
      <c r="C76" s="262"/>
      <c r="D76" s="260" t="s">
        <v>453</v>
      </c>
      <c r="H76" s="258"/>
      <c r="I76" s="261">
        <v>13</v>
      </c>
      <c r="J76" s="171">
        <f>+SUM(J77:J78)</f>
        <v>0</v>
      </c>
      <c r="K76" s="171">
        <v>0</v>
      </c>
      <c r="L76" s="246">
        <f t="shared" si="1"/>
        <v>0</v>
      </c>
    </row>
    <row r="77" spans="2:12 16384:16384" hidden="1" x14ac:dyDescent="0.4">
      <c r="B77" s="237" t="s">
        <v>454</v>
      </c>
      <c r="C77" s="262"/>
      <c r="D77" s="237" t="s">
        <v>235</v>
      </c>
      <c r="E77" s="238" t="s">
        <v>455</v>
      </c>
      <c r="H77" s="258"/>
      <c r="I77" s="255"/>
      <c r="J77" s="173">
        <v>0</v>
      </c>
      <c r="K77" s="173">
        <v>0</v>
      </c>
      <c r="L77" s="246">
        <f t="shared" si="1"/>
        <v>0</v>
      </c>
    </row>
    <row r="78" spans="2:12 16384:16384" hidden="1" x14ac:dyDescent="0.4">
      <c r="B78" s="237" t="s">
        <v>456</v>
      </c>
      <c r="C78" s="262"/>
      <c r="D78" s="237" t="s">
        <v>238</v>
      </c>
      <c r="E78" s="238" t="s">
        <v>299</v>
      </c>
      <c r="H78" s="258"/>
      <c r="I78" s="256"/>
      <c r="J78" s="173">
        <v>0</v>
      </c>
      <c r="K78" s="173">
        <v>0</v>
      </c>
      <c r="L78" s="246">
        <f t="shared" si="1"/>
        <v>0</v>
      </c>
    </row>
    <row r="79" spans="2:12 16384:16384" ht="6" hidden="1" customHeight="1" x14ac:dyDescent="0.4">
      <c r="C79" s="262"/>
      <c r="D79" s="237"/>
      <c r="H79" s="258"/>
      <c r="I79" s="255"/>
      <c r="J79" s="173"/>
      <c r="K79" s="173"/>
      <c r="L79" s="246" t="str">
        <f t="shared" si="1"/>
        <v>T</v>
      </c>
    </row>
    <row r="80" spans="2:12 16384:16384" s="246" customFormat="1" hidden="1" x14ac:dyDescent="0.4">
      <c r="B80" s="274" t="s">
        <v>332</v>
      </c>
      <c r="C80" s="275"/>
      <c r="D80" s="276" t="s">
        <v>457</v>
      </c>
      <c r="E80" s="277"/>
      <c r="F80" s="277"/>
      <c r="G80" s="277"/>
      <c r="H80" s="278"/>
      <c r="I80" s="279"/>
      <c r="J80" s="280">
        <f>+SUM(J81:J83)</f>
        <v>0</v>
      </c>
      <c r="K80" s="280">
        <v>0</v>
      </c>
      <c r="L80" s="246">
        <f t="shared" si="1"/>
        <v>0</v>
      </c>
      <c r="XFD80" s="281"/>
    </row>
    <row r="81" spans="2:12 16384:16384" s="246" customFormat="1" hidden="1" x14ac:dyDescent="0.4">
      <c r="B81" s="274" t="s">
        <v>458</v>
      </c>
      <c r="C81" s="275"/>
      <c r="D81" s="274" t="s">
        <v>235</v>
      </c>
      <c r="E81" s="246" t="s">
        <v>459</v>
      </c>
      <c r="H81" s="282"/>
      <c r="I81" s="283"/>
      <c r="J81" s="281">
        <v>0</v>
      </c>
      <c r="K81" s="281">
        <v>0</v>
      </c>
      <c r="L81" s="246">
        <f t="shared" si="1"/>
        <v>0</v>
      </c>
    </row>
    <row r="82" spans="2:12 16384:16384" s="246" customFormat="1" hidden="1" x14ac:dyDescent="0.4">
      <c r="B82" s="274" t="s">
        <v>460</v>
      </c>
      <c r="C82" s="275"/>
      <c r="D82" s="274" t="s">
        <v>238</v>
      </c>
      <c r="E82" s="246" t="s">
        <v>461</v>
      </c>
      <c r="H82" s="282"/>
      <c r="I82" s="284"/>
      <c r="J82" s="281">
        <v>0</v>
      </c>
      <c r="K82" s="281">
        <v>0</v>
      </c>
      <c r="L82" s="246">
        <f t="shared" si="1"/>
        <v>0</v>
      </c>
    </row>
    <row r="83" spans="2:12 16384:16384" s="246" customFormat="1" hidden="1" x14ac:dyDescent="0.4">
      <c r="B83" s="274" t="s">
        <v>462</v>
      </c>
      <c r="C83" s="275"/>
      <c r="D83" s="274" t="s">
        <v>240</v>
      </c>
      <c r="E83" s="246" t="s">
        <v>463</v>
      </c>
      <c r="H83" s="282"/>
      <c r="I83" s="285"/>
      <c r="J83" s="281">
        <v>0</v>
      </c>
      <c r="K83" s="281">
        <v>0</v>
      </c>
      <c r="L83" s="246">
        <f t="shared" si="1"/>
        <v>0</v>
      </c>
    </row>
    <row r="84" spans="2:12 16384:16384" ht="6" customHeight="1" x14ac:dyDescent="0.4">
      <c r="C84" s="257"/>
      <c r="E84" s="266"/>
      <c r="H84" s="258"/>
      <c r="I84" s="255"/>
      <c r="J84" s="267"/>
      <c r="K84" s="267"/>
      <c r="L84" s="246" t="str">
        <f t="shared" si="1"/>
        <v>T</v>
      </c>
    </row>
    <row r="85" spans="2:12 16384:16384" ht="13.9" x14ac:dyDescent="0.45">
      <c r="B85" s="237" t="s">
        <v>464</v>
      </c>
      <c r="C85" s="268"/>
      <c r="D85" s="269" t="s">
        <v>328</v>
      </c>
      <c r="E85" s="269" t="s">
        <v>329</v>
      </c>
      <c r="F85" s="270"/>
      <c r="G85" s="270"/>
      <c r="H85" s="271"/>
      <c r="I85" s="272"/>
      <c r="J85" s="163">
        <f>+J61+J66+J76+J68+J72+J80</f>
        <v>168043.63</v>
      </c>
      <c r="K85" s="163">
        <v>-107311</v>
      </c>
      <c r="L85" s="246">
        <f t="shared" si="1"/>
        <v>1</v>
      </c>
    </row>
    <row r="86" spans="2:12 16384:16384" ht="6" customHeight="1" x14ac:dyDescent="0.4">
      <c r="C86" s="257"/>
      <c r="E86" s="266"/>
      <c r="H86" s="258"/>
      <c r="I86" s="255"/>
      <c r="J86" s="267"/>
      <c r="K86" s="267"/>
      <c r="L86" s="246" t="str">
        <f t="shared" si="1"/>
        <v>T</v>
      </c>
    </row>
    <row r="87" spans="2:12 16384:16384" hidden="1" x14ac:dyDescent="0.4">
      <c r="B87" s="237" t="s">
        <v>337</v>
      </c>
      <c r="C87" s="262"/>
      <c r="D87" s="260" t="s">
        <v>465</v>
      </c>
      <c r="H87" s="258"/>
      <c r="I87" s="263"/>
      <c r="J87" s="171">
        <v>0</v>
      </c>
      <c r="K87" s="171">
        <v>0</v>
      </c>
      <c r="L87" s="246">
        <f t="shared" si="1"/>
        <v>0</v>
      </c>
    </row>
    <row r="88" spans="2:12 16384:16384" ht="6" hidden="1" customHeight="1" x14ac:dyDescent="0.4">
      <c r="C88" s="262"/>
      <c r="D88" s="237"/>
      <c r="H88" s="258"/>
      <c r="I88" s="255"/>
      <c r="J88" s="173"/>
      <c r="K88" s="173"/>
      <c r="L88" s="246" t="str">
        <f t="shared" si="1"/>
        <v>T</v>
      </c>
    </row>
    <row r="89" spans="2:12 16384:16384" s="246" customFormat="1" x14ac:dyDescent="0.4">
      <c r="B89" s="274"/>
      <c r="C89" s="275"/>
      <c r="D89" s="276" t="s">
        <v>466</v>
      </c>
      <c r="E89" s="277"/>
      <c r="F89" s="277"/>
      <c r="G89" s="277"/>
      <c r="H89" s="278"/>
      <c r="I89" s="279"/>
      <c r="J89" s="280"/>
      <c r="K89" s="280"/>
      <c r="L89" s="246" t="str">
        <f t="shared" si="1"/>
        <v>T</v>
      </c>
      <c r="XFD89" s="281"/>
    </row>
    <row r="90" spans="2:12 16384:16384" s="246" customFormat="1" hidden="1" x14ac:dyDescent="0.4">
      <c r="B90" s="274" t="s">
        <v>467</v>
      </c>
      <c r="C90" s="275"/>
      <c r="D90" s="276"/>
      <c r="E90" s="277" t="s">
        <v>468</v>
      </c>
      <c r="F90" s="277"/>
      <c r="G90" s="277"/>
      <c r="H90" s="278"/>
      <c r="I90" s="279">
        <v>8</v>
      </c>
      <c r="J90" s="280">
        <v>0</v>
      </c>
      <c r="K90" s="280">
        <v>0</v>
      </c>
      <c r="L90" s="246">
        <f t="shared" si="1"/>
        <v>0</v>
      </c>
      <c r="XFD90" s="281"/>
    </row>
    <row r="91" spans="2:12 16384:16384" ht="6" hidden="1" customHeight="1" x14ac:dyDescent="0.4">
      <c r="C91" s="262"/>
      <c r="D91" s="237"/>
      <c r="H91" s="258"/>
      <c r="I91" s="255"/>
      <c r="J91" s="173"/>
      <c r="K91" s="173"/>
      <c r="L91" s="246" t="str">
        <f t="shared" si="1"/>
        <v>T</v>
      </c>
    </row>
    <row r="92" spans="2:12 16384:16384" s="246" customFormat="1" hidden="1" x14ac:dyDescent="0.4">
      <c r="B92" s="274" t="s">
        <v>469</v>
      </c>
      <c r="C92" s="275"/>
      <c r="D92" s="276" t="s">
        <v>470</v>
      </c>
      <c r="E92" s="277"/>
      <c r="F92" s="277"/>
      <c r="G92" s="277"/>
      <c r="H92" s="278"/>
      <c r="I92" s="284"/>
      <c r="J92" s="280">
        <v>0</v>
      </c>
      <c r="K92" s="280">
        <v>0</v>
      </c>
      <c r="L92" s="246">
        <f t="shared" si="1"/>
        <v>0</v>
      </c>
      <c r="XFD92" s="281"/>
    </row>
    <row r="93" spans="2:12 16384:16384" ht="6" customHeight="1" x14ac:dyDescent="0.4">
      <c r="C93" s="257"/>
      <c r="E93" s="266"/>
      <c r="H93" s="258"/>
      <c r="I93" s="255"/>
      <c r="J93" s="267"/>
      <c r="K93" s="267"/>
      <c r="L93" s="246" t="str">
        <f t="shared" si="1"/>
        <v>T</v>
      </c>
    </row>
    <row r="94" spans="2:12 16384:16384" ht="13.9" x14ac:dyDescent="0.45">
      <c r="B94" s="237" t="s">
        <v>471</v>
      </c>
      <c r="C94" s="268"/>
      <c r="D94" s="269" t="s">
        <v>330</v>
      </c>
      <c r="E94" s="269" t="s">
        <v>331</v>
      </c>
      <c r="F94" s="270"/>
      <c r="G94" s="270"/>
      <c r="H94" s="271"/>
      <c r="I94" s="272"/>
      <c r="J94" s="163">
        <f>+SUM(J58,J85,J87,J90,J92)</f>
        <v>5368019.0500000026</v>
      </c>
      <c r="K94" s="163">
        <v>3224602</v>
      </c>
      <c r="L94" s="246">
        <f t="shared" si="1"/>
        <v>1</v>
      </c>
    </row>
    <row r="95" spans="2:12 16384:16384" ht="6" customHeight="1" x14ac:dyDescent="0.4">
      <c r="C95" s="257"/>
      <c r="E95" s="266"/>
      <c r="H95" s="258"/>
      <c r="I95" s="255"/>
      <c r="J95" s="267"/>
      <c r="K95" s="267"/>
      <c r="L95" s="246" t="str">
        <f t="shared" si="1"/>
        <v>T</v>
      </c>
    </row>
    <row r="96" spans="2:12 16384:16384" ht="6" hidden="1" customHeight="1" x14ac:dyDescent="0.4">
      <c r="C96" s="257"/>
      <c r="E96" s="266"/>
      <c r="H96" s="258"/>
      <c r="I96" s="255"/>
      <c r="J96" s="267"/>
      <c r="K96" s="267"/>
      <c r="L96" s="246" t="str">
        <f t="shared" si="1"/>
        <v>T</v>
      </c>
    </row>
    <row r="97" spans="2:12" x14ac:dyDescent="0.4">
      <c r="B97" s="237" t="s">
        <v>332</v>
      </c>
      <c r="C97" s="286"/>
      <c r="D97" s="287" t="s">
        <v>472</v>
      </c>
      <c r="E97" s="185"/>
      <c r="F97" s="288"/>
      <c r="G97" s="185"/>
      <c r="H97" s="254"/>
      <c r="I97" s="261">
        <v>17</v>
      </c>
      <c r="J97" s="171">
        <v>-1460438.15</v>
      </c>
      <c r="K97" s="171">
        <v>-1154952</v>
      </c>
      <c r="L97" s="246">
        <f t="shared" si="1"/>
        <v>1</v>
      </c>
    </row>
    <row r="98" spans="2:12" ht="6" customHeight="1" x14ac:dyDescent="0.4">
      <c r="C98" s="257"/>
      <c r="E98" s="266"/>
      <c r="H98" s="258"/>
      <c r="I98" s="255"/>
      <c r="J98" s="267"/>
      <c r="K98" s="267"/>
      <c r="L98" s="246" t="str">
        <f t="shared" si="1"/>
        <v>T</v>
      </c>
    </row>
    <row r="99" spans="2:12" ht="13.9" x14ac:dyDescent="0.45">
      <c r="B99" s="237" t="s">
        <v>473</v>
      </c>
      <c r="C99" s="268"/>
      <c r="D99" s="269" t="s">
        <v>334</v>
      </c>
      <c r="E99" s="269" t="s">
        <v>335</v>
      </c>
      <c r="F99" s="270"/>
      <c r="G99" s="270"/>
      <c r="H99" s="271"/>
      <c r="I99" s="272"/>
      <c r="J99" s="163">
        <f>+J94+J97</f>
        <v>3907580.9000000027</v>
      </c>
      <c r="K99" s="163">
        <v>2069650</v>
      </c>
      <c r="L99" s="246">
        <f t="shared" si="1"/>
        <v>1</v>
      </c>
    </row>
    <row r="100" spans="2:12" ht="6" customHeight="1" x14ac:dyDescent="0.4">
      <c r="C100" s="257"/>
      <c r="E100" s="266"/>
      <c r="H100" s="258"/>
      <c r="I100" s="255"/>
      <c r="J100" s="267"/>
      <c r="K100" s="267"/>
      <c r="L100" s="246" t="str">
        <f t="shared" si="1"/>
        <v>T</v>
      </c>
    </row>
    <row r="101" spans="2:12" ht="6" customHeight="1" x14ac:dyDescent="0.4">
      <c r="C101" s="257"/>
      <c r="E101" s="266"/>
      <c r="H101" s="258"/>
      <c r="I101" s="255"/>
      <c r="J101" s="267"/>
      <c r="K101" s="267"/>
      <c r="L101" s="246" t="str">
        <f t="shared" si="1"/>
        <v>T</v>
      </c>
    </row>
    <row r="102" spans="2:12" ht="14.25" x14ac:dyDescent="0.45">
      <c r="C102" s="286"/>
      <c r="D102" s="253" t="s">
        <v>336</v>
      </c>
      <c r="E102" s="185"/>
      <c r="F102" s="185"/>
      <c r="G102" s="185"/>
      <c r="H102" s="254"/>
      <c r="I102" s="255"/>
      <c r="J102" s="267"/>
      <c r="K102" s="267"/>
      <c r="L102" s="246" t="str">
        <f t="shared" si="1"/>
        <v>T</v>
      </c>
    </row>
    <row r="103" spans="2:12" ht="6" customHeight="1" x14ac:dyDescent="0.4">
      <c r="C103" s="257"/>
      <c r="E103" s="266"/>
      <c r="H103" s="258"/>
      <c r="I103" s="255"/>
      <c r="J103" s="267"/>
      <c r="K103" s="267"/>
      <c r="L103" s="246" t="str">
        <f t="shared" si="1"/>
        <v>T</v>
      </c>
    </row>
    <row r="104" spans="2:12" hidden="1" x14ac:dyDescent="0.4">
      <c r="B104" s="237" t="s">
        <v>337</v>
      </c>
      <c r="C104" s="286"/>
      <c r="D104" s="287" t="s">
        <v>474</v>
      </c>
      <c r="E104" s="185"/>
      <c r="F104" s="185"/>
      <c r="G104" s="185"/>
      <c r="H104" s="254"/>
      <c r="I104" s="263"/>
      <c r="J104" s="171">
        <v>0</v>
      </c>
      <c r="K104" s="171">
        <v>0</v>
      </c>
      <c r="L104" s="246">
        <f t="shared" si="1"/>
        <v>0</v>
      </c>
    </row>
    <row r="105" spans="2:12" ht="6" customHeight="1" x14ac:dyDescent="0.4">
      <c r="C105" s="257"/>
      <c r="E105" s="266"/>
      <c r="H105" s="258"/>
      <c r="I105" s="255"/>
      <c r="J105" s="267"/>
      <c r="K105" s="267"/>
      <c r="L105" s="246" t="str">
        <f t="shared" si="1"/>
        <v>T</v>
      </c>
    </row>
    <row r="106" spans="2:12" ht="13.9" x14ac:dyDescent="0.45">
      <c r="B106" s="237" t="s">
        <v>475</v>
      </c>
      <c r="C106" s="268"/>
      <c r="D106" s="269" t="s">
        <v>476</v>
      </c>
      <c r="E106" s="269"/>
      <c r="F106" s="270"/>
      <c r="G106" s="270"/>
      <c r="H106" s="271"/>
      <c r="I106" s="272"/>
      <c r="J106" s="163">
        <f>+J104+J99</f>
        <v>3907580.9000000027</v>
      </c>
      <c r="K106" s="163">
        <v>2069650</v>
      </c>
      <c r="L106" s="246">
        <f t="shared" si="1"/>
        <v>1</v>
      </c>
    </row>
    <row r="107" spans="2:12" ht="13.9" x14ac:dyDescent="0.45">
      <c r="C107" s="289"/>
      <c r="D107" s="198"/>
      <c r="E107" s="238" t="s">
        <v>477</v>
      </c>
      <c r="F107" s="290"/>
      <c r="G107" s="290"/>
      <c r="H107" s="291"/>
      <c r="I107" s="261"/>
      <c r="J107" s="168">
        <f>+J106-J108</f>
        <v>3908795.8800000027</v>
      </c>
      <c r="K107" s="168">
        <v>2070865</v>
      </c>
      <c r="L107" s="246">
        <f t="shared" si="1"/>
        <v>1</v>
      </c>
    </row>
    <row r="108" spans="2:12" ht="13.9" x14ac:dyDescent="0.45">
      <c r="C108" s="292"/>
      <c r="D108" s="293"/>
      <c r="E108" s="294" t="s">
        <v>478</v>
      </c>
      <c r="F108" s="295"/>
      <c r="G108" s="295"/>
      <c r="H108" s="296"/>
      <c r="I108" s="297"/>
      <c r="J108" s="183">
        <v>-1214.98</v>
      </c>
      <c r="K108" s="183">
        <v>-1215</v>
      </c>
      <c r="L108" s="246">
        <f t="shared" si="1"/>
        <v>1</v>
      </c>
    </row>
    <row r="109" spans="2:12" ht="6" hidden="1" customHeight="1" x14ac:dyDescent="0.45">
      <c r="C109" s="298"/>
      <c r="D109" s="299"/>
      <c r="E109" s="299"/>
      <c r="F109" s="295"/>
      <c r="G109" s="295"/>
      <c r="H109" s="296"/>
      <c r="I109" s="300"/>
      <c r="J109" s="300"/>
      <c r="K109" s="300"/>
      <c r="L109" s="246" t="str">
        <f t="shared" si="1"/>
        <v>T</v>
      </c>
    </row>
    <row r="117" spans="1:13" s="185" customFormat="1" x14ac:dyDescent="0.4">
      <c r="A117" s="238"/>
      <c r="B117" s="237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</row>
    <row r="118" spans="1:13" s="185" customFormat="1" x14ac:dyDescent="0.4">
      <c r="A118" s="238"/>
      <c r="B118" s="237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</row>
    <row r="119" spans="1:13" s="185" customFormat="1" x14ac:dyDescent="0.4">
      <c r="A119" s="238"/>
      <c r="B119" s="237"/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</row>
    <row r="120" spans="1:13" s="185" customFormat="1" x14ac:dyDescent="0.4">
      <c r="A120" s="238"/>
      <c r="B120" s="237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</row>
    <row r="121" spans="1:13" s="185" customFormat="1" x14ac:dyDescent="0.4">
      <c r="A121" s="238"/>
      <c r="B121" s="237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</row>
    <row r="122" spans="1:13" s="185" customFormat="1" x14ac:dyDescent="0.4">
      <c r="A122" s="238"/>
      <c r="B122" s="237"/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</row>
    <row r="123" spans="1:13" s="185" customFormat="1" x14ac:dyDescent="0.4">
      <c r="A123" s="238"/>
      <c r="B123" s="237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</row>
    <row r="124" spans="1:13" s="185" customFormat="1" x14ac:dyDescent="0.4">
      <c r="A124" s="238"/>
      <c r="B124" s="237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</row>
    <row r="125" spans="1:13" s="185" customFormat="1" x14ac:dyDescent="0.4">
      <c r="A125" s="238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</row>
    <row r="126" spans="1:13" s="185" customFormat="1" x14ac:dyDescent="0.4">
      <c r="A126" s="238"/>
      <c r="B126" s="237"/>
      <c r="C126" s="238"/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</row>
    <row r="127" spans="1:13" s="185" customFormat="1" x14ac:dyDescent="0.4">
      <c r="A127" s="238"/>
      <c r="B127" s="237"/>
      <c r="C127" s="238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</row>
    <row r="128" spans="1:13" s="185" customFormat="1" x14ac:dyDescent="0.4">
      <c r="A128" s="238"/>
      <c r="B128" s="237"/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</row>
    <row r="129" spans="1:13" s="185" customFormat="1" x14ac:dyDescent="0.4">
      <c r="A129" s="238"/>
      <c r="B129" s="237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</row>
  </sheetData>
  <autoFilter ref="L7:L109" xr:uid="{EC9F89A7-12E5-40EF-85FE-62968F8B0BB8}">
    <filterColumn colId="0">
      <filters>
        <filter val="1"/>
        <filter val="T"/>
      </filters>
    </filterColumn>
  </autoFilter>
  <pageMargins left="0.25" right="0.25" top="0.75" bottom="0.75" header="0.3" footer="0.3"/>
  <pageSetup paperSize="9" fitToHeight="0" orientation="portrait" r:id="rId1"/>
  <headerFooter alignWithMargins="0"/>
  <rowBreaks count="1" manualBreakCount="1">
    <brk id="110" min="2" max="11" man="1"/>
  </rowBreaks>
  <colBreaks count="1" manualBreakCount="1">
    <brk id="11" max="10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A0A2E-7A1E-4C04-8351-34BBF20FD56F}">
  <sheetPr filterMode="1">
    <pageSetUpPr fitToPage="1"/>
  </sheetPr>
  <dimension ref="A1:AC202"/>
  <sheetViews>
    <sheetView showGridLines="0" zoomScaleNormal="100" workbookViewId="0"/>
  </sheetViews>
  <sheetFormatPr baseColWidth="10" defaultColWidth="11.3984375" defaultRowHeight="13.15" x14ac:dyDescent="0.4"/>
  <cols>
    <col min="1" max="1" width="3.265625" style="1" customWidth="1"/>
    <col min="2" max="2" width="11.59765625" style="1" hidden="1" customWidth="1"/>
    <col min="3" max="3" width="3.3984375" style="1" hidden="1" customWidth="1"/>
    <col min="4" max="4" width="2" style="1" customWidth="1"/>
    <col min="5" max="5" width="3.3984375" style="1" customWidth="1"/>
    <col min="6" max="6" width="3.265625" style="1" customWidth="1"/>
    <col min="7" max="7" width="11.3984375" style="1" customWidth="1"/>
    <col min="8" max="8" width="16.73046875" style="1" customWidth="1"/>
    <col min="9" max="9" width="18.73046875" style="1" customWidth="1"/>
    <col min="10" max="10" width="1.73046875" style="44" customWidth="1"/>
    <col min="11" max="11" width="15" style="2" customWidth="1"/>
    <col min="12" max="12" width="1.73046875" style="44" customWidth="1"/>
    <col min="13" max="13" width="15" style="2" customWidth="1"/>
    <col min="14" max="14" width="1.73046875" style="44" customWidth="1"/>
    <col min="15" max="15" width="15" style="2" customWidth="1"/>
    <col min="16" max="16" width="2.1328125" style="2" customWidth="1"/>
    <col min="17" max="17" width="8.86328125" style="1" hidden="1" customWidth="1"/>
    <col min="18" max="20" width="11.3984375" style="1"/>
    <col min="28" max="16384" width="11.3984375" style="1"/>
  </cols>
  <sheetData>
    <row r="1" spans="2:29" x14ac:dyDescent="0.4">
      <c r="J1" s="2"/>
      <c r="L1" s="2"/>
      <c r="N1" s="2"/>
      <c r="T1"/>
      <c r="AB1"/>
      <c r="AC1"/>
    </row>
    <row r="2" spans="2:29" x14ac:dyDescent="0.4">
      <c r="D2" s="3" t="s">
        <v>0</v>
      </c>
      <c r="J2" s="2"/>
      <c r="L2" s="2"/>
      <c r="N2" s="2"/>
      <c r="T2"/>
      <c r="AB2"/>
      <c r="AC2"/>
    </row>
    <row r="3" spans="2:29" x14ac:dyDescent="0.4">
      <c r="D3" s="3"/>
      <c r="J3" s="2"/>
      <c r="L3" s="2"/>
      <c r="N3" s="2"/>
      <c r="T3"/>
      <c r="AB3"/>
      <c r="AC3"/>
    </row>
    <row r="4" spans="2:29" s="4" customFormat="1" ht="18" x14ac:dyDescent="0.55000000000000004">
      <c r="D4" s="4" t="s">
        <v>479</v>
      </c>
      <c r="J4" s="5"/>
      <c r="K4" s="5"/>
      <c r="L4" s="5"/>
      <c r="M4" s="5"/>
      <c r="N4" s="5"/>
      <c r="O4" s="5"/>
      <c r="P4" s="5"/>
      <c r="T4"/>
      <c r="U4"/>
      <c r="V4"/>
      <c r="W4"/>
      <c r="X4"/>
      <c r="Y4"/>
      <c r="Z4"/>
      <c r="AA4"/>
      <c r="AB4"/>
      <c r="AC4"/>
    </row>
    <row r="5" spans="2:29" x14ac:dyDescent="0.4">
      <c r="J5" s="2"/>
      <c r="K5" s="6"/>
      <c r="L5" s="2"/>
      <c r="M5" s="6"/>
      <c r="N5" s="2"/>
      <c r="T5"/>
      <c r="AB5"/>
      <c r="AC5"/>
    </row>
    <row r="6" spans="2:29" x14ac:dyDescent="0.4">
      <c r="D6" s="7"/>
      <c r="E6" s="8" t="s">
        <v>1</v>
      </c>
      <c r="F6" s="7"/>
      <c r="G6" s="7"/>
      <c r="H6" s="7"/>
      <c r="I6" s="7"/>
      <c r="J6" s="7"/>
      <c r="K6" s="9" t="s">
        <v>2</v>
      </c>
      <c r="L6" s="7"/>
      <c r="M6" s="10">
        <v>44926</v>
      </c>
      <c r="N6" s="7"/>
      <c r="O6" s="10">
        <v>44561</v>
      </c>
      <c r="P6" s="301"/>
      <c r="T6"/>
      <c r="AB6"/>
      <c r="AC6"/>
    </row>
    <row r="7" spans="2:29" x14ac:dyDescent="0.4">
      <c r="J7" s="2"/>
      <c r="K7" s="12"/>
      <c r="L7" s="2"/>
      <c r="M7" s="13"/>
      <c r="N7" s="2"/>
      <c r="O7" s="13"/>
      <c r="P7" s="13"/>
      <c r="T7"/>
      <c r="AB7"/>
      <c r="AC7"/>
    </row>
    <row r="8" spans="2:29" ht="16.5" customHeight="1" x14ac:dyDescent="0.4">
      <c r="D8" s="14"/>
      <c r="E8" s="15" t="s">
        <v>3</v>
      </c>
      <c r="F8" s="16"/>
      <c r="G8" s="16"/>
      <c r="H8" s="16"/>
      <c r="I8" s="16"/>
      <c r="J8" s="17"/>
      <c r="K8" s="18"/>
      <c r="L8" s="2"/>
      <c r="M8" s="19">
        <f>+M10+M21+M26+M31+M39+M47</f>
        <v>34263867</v>
      </c>
      <c r="N8" s="2"/>
      <c r="O8" s="19">
        <f>+O10+O21+O26+O31+O39+O47</f>
        <v>30763320</v>
      </c>
      <c r="P8" s="20"/>
      <c r="Q8" s="1" t="s">
        <v>4</v>
      </c>
      <c r="T8"/>
      <c r="AB8"/>
      <c r="AC8"/>
    </row>
    <row r="9" spans="2:29" ht="12.75" customHeight="1" x14ac:dyDescent="0.4">
      <c r="D9" s="21"/>
      <c r="I9" s="22"/>
      <c r="J9" s="2"/>
      <c r="K9" s="23"/>
      <c r="L9" s="2"/>
      <c r="M9" s="24"/>
      <c r="N9" s="2"/>
      <c r="O9" s="24"/>
      <c r="P9" s="25"/>
      <c r="Q9" s="1" t="s">
        <v>5</v>
      </c>
      <c r="T9"/>
      <c r="AB9"/>
      <c r="AC9"/>
    </row>
    <row r="10" spans="2:29" x14ac:dyDescent="0.4">
      <c r="D10" s="26"/>
      <c r="E10" s="3" t="s">
        <v>6</v>
      </c>
      <c r="I10" s="22"/>
      <c r="J10" s="2"/>
      <c r="K10" s="27">
        <v>6</v>
      </c>
      <c r="L10" s="2"/>
      <c r="M10" s="28">
        <f>+SUM(M11:M19)</f>
        <v>6005721</v>
      </c>
      <c r="N10" s="2"/>
      <c r="O10" s="28">
        <f>+SUM(O11:O19)</f>
        <v>8063067</v>
      </c>
      <c r="P10" s="29"/>
      <c r="Q10" s="1" t="str">
        <f t="shared" ref="Q10:Q47" si="0">+IF(AND(M10=0,O10=0),"$","")</f>
        <v/>
      </c>
      <c r="T10"/>
      <c r="AB10"/>
      <c r="AC10"/>
    </row>
    <row r="11" spans="2:29" hidden="1" x14ac:dyDescent="0.4">
      <c r="B11" s="1" t="s">
        <v>7</v>
      </c>
      <c r="D11" s="26"/>
      <c r="E11" s="30" t="s">
        <v>8</v>
      </c>
      <c r="F11" s="1" t="s">
        <v>9</v>
      </c>
      <c r="I11" s="22"/>
      <c r="J11" s="2"/>
      <c r="K11" s="27"/>
      <c r="L11" s="2"/>
      <c r="M11" s="31">
        <v>0</v>
      </c>
      <c r="N11" s="2"/>
      <c r="O11" s="28"/>
      <c r="P11" s="29"/>
      <c r="Q11" s="1" t="str">
        <f>+IF(AND(M11=0,O11=0),"$","")</f>
        <v>$</v>
      </c>
      <c r="T11"/>
      <c r="AB11"/>
      <c r="AC11"/>
    </row>
    <row r="12" spans="2:29" hidden="1" x14ac:dyDescent="0.4">
      <c r="B12" s="1" t="s">
        <v>10</v>
      </c>
      <c r="D12" s="26"/>
      <c r="E12" s="30" t="s">
        <v>11</v>
      </c>
      <c r="F12" s="1" t="s">
        <v>12</v>
      </c>
      <c r="I12" s="22"/>
      <c r="J12" s="2"/>
      <c r="K12" s="27"/>
      <c r="L12" s="2"/>
      <c r="M12" s="31">
        <v>0</v>
      </c>
      <c r="N12" s="25"/>
      <c r="O12" s="28"/>
      <c r="P12" s="29"/>
      <c r="Q12" s="1" t="str">
        <f t="shared" si="0"/>
        <v>$</v>
      </c>
      <c r="T12"/>
      <c r="AB12"/>
      <c r="AC12"/>
    </row>
    <row r="13" spans="2:29" hidden="1" x14ac:dyDescent="0.4">
      <c r="B13" s="1" t="s">
        <v>13</v>
      </c>
      <c r="D13" s="26"/>
      <c r="E13" s="30" t="s">
        <v>14</v>
      </c>
      <c r="F13" s="1" t="s">
        <v>15</v>
      </c>
      <c r="I13" s="22"/>
      <c r="J13" s="2"/>
      <c r="K13" s="27"/>
      <c r="L13" s="2"/>
      <c r="M13" s="31">
        <v>0</v>
      </c>
      <c r="N13" s="25"/>
      <c r="O13" s="28"/>
      <c r="P13" s="29"/>
      <c r="Q13" s="1" t="str">
        <f t="shared" si="0"/>
        <v>$</v>
      </c>
      <c r="T13"/>
      <c r="AB13"/>
      <c r="AC13"/>
    </row>
    <row r="14" spans="2:29" x14ac:dyDescent="0.4">
      <c r="B14" s="1" t="s">
        <v>16</v>
      </c>
      <c r="D14" s="32"/>
      <c r="E14" s="30" t="s">
        <v>17</v>
      </c>
      <c r="F14" s="1" t="s">
        <v>18</v>
      </c>
      <c r="I14" s="22"/>
      <c r="J14" s="2"/>
      <c r="K14" s="33"/>
      <c r="L14" s="2"/>
      <c r="M14" s="31">
        <v>5973583</v>
      </c>
      <c r="N14" s="25"/>
      <c r="O14" s="31">
        <v>7964777</v>
      </c>
      <c r="P14" s="25"/>
      <c r="Q14" s="1" t="str">
        <f t="shared" si="0"/>
        <v/>
      </c>
      <c r="T14"/>
      <c r="AB14"/>
      <c r="AC14"/>
    </row>
    <row r="15" spans="2:29" x14ac:dyDescent="0.4">
      <c r="B15" s="1" t="s">
        <v>19</v>
      </c>
      <c r="D15" s="32"/>
      <c r="E15" s="30" t="s">
        <v>20</v>
      </c>
      <c r="F15" s="1" t="s">
        <v>21</v>
      </c>
      <c r="I15" s="22"/>
      <c r="J15" s="2"/>
      <c r="K15" s="23"/>
      <c r="L15" s="2"/>
      <c r="M15" s="31">
        <v>32138</v>
      </c>
      <c r="N15" s="25"/>
      <c r="O15" s="31">
        <v>98290</v>
      </c>
      <c r="P15" s="25"/>
      <c r="Q15" s="1" t="str">
        <f t="shared" si="0"/>
        <v/>
      </c>
      <c r="T15"/>
      <c r="AB15"/>
      <c r="AC15"/>
    </row>
    <row r="16" spans="2:29" hidden="1" x14ac:dyDescent="0.4">
      <c r="B16" s="1" t="s">
        <v>22</v>
      </c>
      <c r="D16" s="32"/>
      <c r="E16" s="30" t="s">
        <v>23</v>
      </c>
      <c r="F16" s="1" t="s">
        <v>24</v>
      </c>
      <c r="I16" s="22"/>
      <c r="J16" s="2"/>
      <c r="K16" s="23"/>
      <c r="L16" s="2"/>
      <c r="M16" s="31">
        <v>0</v>
      </c>
      <c r="N16" s="25"/>
      <c r="O16" s="31"/>
      <c r="P16" s="25"/>
      <c r="Q16" s="1" t="str">
        <f t="shared" si="0"/>
        <v>$</v>
      </c>
      <c r="T16"/>
      <c r="AB16"/>
      <c r="AC16"/>
    </row>
    <row r="17" spans="2:29" hidden="1" x14ac:dyDescent="0.4">
      <c r="B17" s="1" t="s">
        <v>25</v>
      </c>
      <c r="D17" s="32"/>
      <c r="E17" s="30" t="s">
        <v>26</v>
      </c>
      <c r="F17" s="1" t="s">
        <v>27</v>
      </c>
      <c r="I17" s="22"/>
      <c r="J17" s="2"/>
      <c r="K17" s="23"/>
      <c r="L17" s="2"/>
      <c r="M17" s="31">
        <v>0</v>
      </c>
      <c r="N17" s="25"/>
      <c r="O17" s="31"/>
      <c r="P17" s="25"/>
      <c r="Q17" s="1" t="str">
        <f t="shared" si="0"/>
        <v>$</v>
      </c>
      <c r="T17"/>
      <c r="AB17"/>
      <c r="AC17"/>
    </row>
    <row r="18" spans="2:29" hidden="1" x14ac:dyDescent="0.4">
      <c r="B18" s="1" t="s">
        <v>28</v>
      </c>
      <c r="D18" s="32"/>
      <c r="E18" s="30" t="s">
        <v>29</v>
      </c>
      <c r="F18" s="1" t="s">
        <v>30</v>
      </c>
      <c r="I18" s="22"/>
      <c r="J18" s="2"/>
      <c r="K18" s="23"/>
      <c r="L18" s="2"/>
      <c r="M18" s="31">
        <v>0</v>
      </c>
      <c r="N18" s="25"/>
      <c r="O18" s="31"/>
      <c r="P18" s="25"/>
      <c r="Q18" s="1" t="str">
        <f t="shared" si="0"/>
        <v>$</v>
      </c>
      <c r="T18"/>
      <c r="AB18"/>
      <c r="AC18"/>
    </row>
    <row r="19" spans="2:29" hidden="1" x14ac:dyDescent="0.4">
      <c r="B19" s="1" t="s">
        <v>31</v>
      </c>
      <c r="D19" s="32"/>
      <c r="E19" s="30" t="s">
        <v>32</v>
      </c>
      <c r="F19" s="1" t="s">
        <v>33</v>
      </c>
      <c r="I19" s="22"/>
      <c r="J19" s="2"/>
      <c r="K19" s="23"/>
      <c r="L19" s="2"/>
      <c r="M19" s="31">
        <v>0</v>
      </c>
      <c r="N19" s="25"/>
      <c r="O19" s="31"/>
      <c r="P19" s="25"/>
      <c r="Q19" s="1" t="str">
        <f t="shared" si="0"/>
        <v>$</v>
      </c>
      <c r="T19"/>
      <c r="AB19"/>
      <c r="AC19"/>
    </row>
    <row r="20" spans="2:29" x14ac:dyDescent="0.4">
      <c r="D20" s="32"/>
      <c r="I20" s="22"/>
      <c r="J20" s="2"/>
      <c r="K20" s="23"/>
      <c r="L20" s="2"/>
      <c r="M20" s="31"/>
      <c r="N20" s="25"/>
      <c r="O20" s="31"/>
      <c r="P20" s="25"/>
      <c r="Q20" s="1" t="s">
        <v>5</v>
      </c>
      <c r="T20"/>
      <c r="AB20"/>
      <c r="AC20"/>
    </row>
    <row r="21" spans="2:29" x14ac:dyDescent="0.4">
      <c r="D21" s="32"/>
      <c r="E21" s="3" t="s">
        <v>34</v>
      </c>
      <c r="I21" s="22"/>
      <c r="J21" s="2"/>
      <c r="K21" s="27">
        <v>5</v>
      </c>
      <c r="L21" s="2"/>
      <c r="M21" s="28">
        <f>+SUM(M22:M24)</f>
        <v>12188793</v>
      </c>
      <c r="N21" s="25"/>
      <c r="O21" s="28">
        <f>+SUM(O22:O24)</f>
        <v>10677678</v>
      </c>
      <c r="P21" s="25"/>
      <c r="Q21" s="1" t="str">
        <f t="shared" si="0"/>
        <v/>
      </c>
      <c r="T21"/>
      <c r="AB21"/>
      <c r="AC21"/>
    </row>
    <row r="22" spans="2:29" x14ac:dyDescent="0.4">
      <c r="B22" s="1" t="s">
        <v>35</v>
      </c>
      <c r="D22" s="32"/>
      <c r="E22" s="30" t="s">
        <v>8</v>
      </c>
      <c r="F22" s="1" t="s">
        <v>36</v>
      </c>
      <c r="I22" s="22"/>
      <c r="J22" s="2"/>
      <c r="K22" s="23"/>
      <c r="L22" s="2"/>
      <c r="M22" s="31">
        <v>1440249</v>
      </c>
      <c r="N22" s="25"/>
      <c r="O22" s="31">
        <v>1494440</v>
      </c>
      <c r="P22" s="25"/>
      <c r="Q22" s="1" t="str">
        <f t="shared" si="0"/>
        <v/>
      </c>
      <c r="T22"/>
      <c r="AB22"/>
      <c r="AC22"/>
    </row>
    <row r="23" spans="2:29" x14ac:dyDescent="0.4">
      <c r="B23" s="1" t="s">
        <v>37</v>
      </c>
      <c r="D23" s="32"/>
      <c r="E23" s="30" t="s">
        <v>11</v>
      </c>
      <c r="F23" s="1" t="s">
        <v>38</v>
      </c>
      <c r="I23" s="22"/>
      <c r="J23" s="2"/>
      <c r="K23" s="23"/>
      <c r="L23" s="2"/>
      <c r="M23" s="31">
        <v>9370425</v>
      </c>
      <c r="N23" s="25"/>
      <c r="O23" s="31">
        <v>7709196</v>
      </c>
      <c r="P23" s="25"/>
      <c r="Q23" s="1" t="str">
        <f t="shared" si="0"/>
        <v/>
      </c>
      <c r="T23"/>
      <c r="AB23"/>
      <c r="AC23"/>
    </row>
    <row r="24" spans="2:29" x14ac:dyDescent="0.4">
      <c r="B24" s="1" t="s">
        <v>39</v>
      </c>
      <c r="D24" s="32"/>
      <c r="E24" s="30" t="s">
        <v>14</v>
      </c>
      <c r="F24" s="1" t="s">
        <v>40</v>
      </c>
      <c r="I24" s="22"/>
      <c r="J24" s="2"/>
      <c r="K24" s="23"/>
      <c r="L24" s="2"/>
      <c r="M24" s="31">
        <v>1378119</v>
      </c>
      <c r="N24" s="25"/>
      <c r="O24" s="31">
        <v>1474042</v>
      </c>
      <c r="P24" s="25"/>
      <c r="Q24" s="1" t="str">
        <f t="shared" si="0"/>
        <v/>
      </c>
      <c r="T24"/>
      <c r="AB24"/>
      <c r="AC24"/>
    </row>
    <row r="25" spans="2:29" x14ac:dyDescent="0.4">
      <c r="D25" s="32"/>
      <c r="I25" s="22"/>
      <c r="J25" s="2"/>
      <c r="K25" s="23"/>
      <c r="L25" s="2"/>
      <c r="M25" s="31"/>
      <c r="N25" s="25"/>
      <c r="O25" s="31"/>
      <c r="P25" s="25"/>
      <c r="Q25" s="1" t="s">
        <v>5</v>
      </c>
      <c r="T25"/>
      <c r="AB25"/>
      <c r="AC25"/>
    </row>
    <row r="26" spans="2:29" hidden="1" x14ac:dyDescent="0.4">
      <c r="D26" s="34"/>
      <c r="E26" s="3" t="s">
        <v>41</v>
      </c>
      <c r="I26" s="22"/>
      <c r="J26" s="2"/>
      <c r="K26" s="27"/>
      <c r="L26" s="2"/>
      <c r="M26" s="28">
        <f>+SUM(M27:M28)</f>
        <v>0</v>
      </c>
      <c r="N26" s="25"/>
      <c r="O26" s="28">
        <f>+SUM(O27:O28)</f>
        <v>0</v>
      </c>
      <c r="P26" s="29"/>
      <c r="Q26" s="1" t="str">
        <f t="shared" si="0"/>
        <v>$</v>
      </c>
      <c r="T26"/>
      <c r="AB26"/>
      <c r="AC26"/>
    </row>
    <row r="27" spans="2:29" hidden="1" x14ac:dyDescent="0.4">
      <c r="B27" s="1" t="s">
        <v>42</v>
      </c>
      <c r="D27" s="32"/>
      <c r="E27" s="30" t="s">
        <v>8</v>
      </c>
      <c r="F27" s="1" t="s">
        <v>36</v>
      </c>
      <c r="I27" s="22"/>
      <c r="J27" s="2"/>
      <c r="K27" s="23"/>
      <c r="L27" s="2"/>
      <c r="M27" s="31">
        <v>0</v>
      </c>
      <c r="N27" s="25"/>
      <c r="O27" s="31"/>
      <c r="P27" s="25"/>
      <c r="Q27" s="1" t="str">
        <f t="shared" si="0"/>
        <v>$</v>
      </c>
      <c r="T27"/>
      <c r="AB27"/>
      <c r="AC27"/>
    </row>
    <row r="28" spans="2:29" hidden="1" x14ac:dyDescent="0.4">
      <c r="B28" s="1" t="s">
        <v>43</v>
      </c>
      <c r="D28" s="32"/>
      <c r="E28" s="30" t="s">
        <v>11</v>
      </c>
      <c r="F28" s="1" t="s">
        <v>38</v>
      </c>
      <c r="I28" s="22"/>
      <c r="J28" s="2"/>
      <c r="K28" s="23"/>
      <c r="L28" s="2"/>
      <c r="M28" s="31">
        <v>0</v>
      </c>
      <c r="N28" s="25"/>
      <c r="O28" s="31"/>
      <c r="P28" s="25"/>
      <c r="Q28" s="1" t="str">
        <f t="shared" si="0"/>
        <v>$</v>
      </c>
      <c r="T28"/>
      <c r="AB28"/>
      <c r="AC28"/>
    </row>
    <row r="29" spans="2:29" hidden="1" x14ac:dyDescent="0.4">
      <c r="D29" s="32"/>
      <c r="I29" s="22"/>
      <c r="J29" s="2"/>
      <c r="K29" s="23"/>
      <c r="L29" s="2"/>
      <c r="M29" s="31"/>
      <c r="N29" s="25"/>
      <c r="O29" s="31"/>
      <c r="P29" s="25"/>
      <c r="Q29" s="1" t="str">
        <f t="shared" si="0"/>
        <v>$</v>
      </c>
      <c r="T29"/>
      <c r="AB29"/>
      <c r="AC29"/>
    </row>
    <row r="30" spans="2:29" x14ac:dyDescent="0.4">
      <c r="D30" s="34"/>
      <c r="E30" s="3" t="s">
        <v>44</v>
      </c>
      <c r="I30" s="22"/>
      <c r="J30" s="2"/>
      <c r="K30" s="27">
        <v>8</v>
      </c>
      <c r="L30" s="2"/>
      <c r="M30" s="31"/>
      <c r="N30" s="25"/>
      <c r="O30" s="31"/>
      <c r="P30" s="25"/>
      <c r="Q30" s="1" t="s">
        <v>5</v>
      </c>
      <c r="T30"/>
      <c r="AB30"/>
      <c r="AC30"/>
    </row>
    <row r="31" spans="2:29" x14ac:dyDescent="0.4">
      <c r="D31" s="34"/>
      <c r="E31" s="3" t="s">
        <v>45</v>
      </c>
      <c r="I31" s="22"/>
      <c r="J31" s="2"/>
      <c r="K31" s="27"/>
      <c r="L31" s="2"/>
      <c r="M31" s="28">
        <f>+SUM(M32:M37)</f>
        <v>13819282</v>
      </c>
      <c r="N31" s="25"/>
      <c r="O31" s="28">
        <f>+SUM(O32:O37)</f>
        <v>9903417</v>
      </c>
      <c r="P31" s="29"/>
      <c r="Q31" s="1" t="str">
        <f t="shared" si="0"/>
        <v/>
      </c>
      <c r="T31"/>
      <c r="AB31"/>
      <c r="AC31"/>
    </row>
    <row r="32" spans="2:29" x14ac:dyDescent="0.4">
      <c r="B32" s="1" t="s">
        <v>46</v>
      </c>
      <c r="D32" s="32"/>
      <c r="E32" s="30" t="s">
        <v>8</v>
      </c>
      <c r="F32" s="1" t="s">
        <v>47</v>
      </c>
      <c r="I32" s="22"/>
      <c r="J32" s="2"/>
      <c r="K32" s="23"/>
      <c r="L32" s="2"/>
      <c r="M32" s="31">
        <v>985413</v>
      </c>
      <c r="N32" s="25"/>
      <c r="O32" s="31">
        <v>808604</v>
      </c>
      <c r="P32" s="25"/>
      <c r="Q32" s="1" t="str">
        <f t="shared" si="0"/>
        <v/>
      </c>
      <c r="T32"/>
      <c r="AB32"/>
      <c r="AC32"/>
    </row>
    <row r="33" spans="1:29" x14ac:dyDescent="0.4">
      <c r="B33" s="1" t="s">
        <v>48</v>
      </c>
      <c r="D33" s="32"/>
      <c r="E33" s="30" t="s">
        <v>11</v>
      </c>
      <c r="F33" s="1" t="s">
        <v>49</v>
      </c>
      <c r="I33" s="22"/>
      <c r="J33" s="2"/>
      <c r="K33" s="23"/>
      <c r="L33" s="2"/>
      <c r="M33" s="31">
        <v>12833869</v>
      </c>
      <c r="N33" s="25"/>
      <c r="O33" s="31">
        <v>9094813</v>
      </c>
      <c r="P33" s="25"/>
      <c r="Q33" s="1" t="str">
        <f t="shared" si="0"/>
        <v/>
      </c>
      <c r="T33"/>
      <c r="AB33"/>
      <c r="AC33"/>
    </row>
    <row r="34" spans="1:29" hidden="1" x14ac:dyDescent="0.4">
      <c r="B34" s="1" t="s">
        <v>50</v>
      </c>
      <c r="D34" s="32"/>
      <c r="E34" s="30" t="s">
        <v>14</v>
      </c>
      <c r="F34" s="1" t="s">
        <v>51</v>
      </c>
      <c r="I34" s="22"/>
      <c r="J34" s="2"/>
      <c r="K34" s="23"/>
      <c r="L34" s="2"/>
      <c r="M34" s="31">
        <v>0</v>
      </c>
      <c r="N34" s="25"/>
      <c r="O34" s="31"/>
      <c r="P34" s="25"/>
      <c r="Q34" s="1" t="str">
        <f t="shared" si="0"/>
        <v>$</v>
      </c>
      <c r="T34"/>
      <c r="AB34"/>
      <c r="AC34"/>
    </row>
    <row r="35" spans="1:29" hidden="1" x14ac:dyDescent="0.4">
      <c r="B35" s="1" t="s">
        <v>52</v>
      </c>
      <c r="D35" s="32"/>
      <c r="E35" s="30" t="s">
        <v>17</v>
      </c>
      <c r="F35" s="1" t="s">
        <v>53</v>
      </c>
      <c r="I35" s="22"/>
      <c r="J35" s="2"/>
      <c r="K35" s="23"/>
      <c r="L35" s="2"/>
      <c r="M35" s="31">
        <v>0</v>
      </c>
      <c r="N35" s="25"/>
      <c r="O35" s="31"/>
      <c r="P35" s="25"/>
      <c r="Q35" s="1" t="str">
        <f t="shared" si="0"/>
        <v>$</v>
      </c>
      <c r="T35"/>
      <c r="AB35"/>
      <c r="AC35"/>
    </row>
    <row r="36" spans="1:29" hidden="1" x14ac:dyDescent="0.4">
      <c r="B36" s="1" t="s">
        <v>54</v>
      </c>
      <c r="D36" s="32"/>
      <c r="E36" s="30" t="s">
        <v>20</v>
      </c>
      <c r="F36" s="1" t="s">
        <v>55</v>
      </c>
      <c r="I36" s="22"/>
      <c r="J36" s="2"/>
      <c r="K36" s="23"/>
      <c r="L36" s="2"/>
      <c r="M36" s="31">
        <v>0</v>
      </c>
      <c r="N36" s="25"/>
      <c r="O36" s="31"/>
      <c r="P36" s="25"/>
      <c r="Q36" s="1" t="str">
        <f t="shared" si="0"/>
        <v>$</v>
      </c>
      <c r="T36"/>
      <c r="AB36"/>
      <c r="AC36"/>
    </row>
    <row r="37" spans="1:29" hidden="1" x14ac:dyDescent="0.4">
      <c r="B37" s="1" t="s">
        <v>56</v>
      </c>
      <c r="D37" s="32"/>
      <c r="E37" s="30" t="s">
        <v>23</v>
      </c>
      <c r="F37" s="1" t="s">
        <v>57</v>
      </c>
      <c r="I37" s="22"/>
      <c r="J37" s="2"/>
      <c r="K37" s="23"/>
      <c r="L37" s="2"/>
      <c r="M37" s="31">
        <v>0</v>
      </c>
      <c r="N37" s="25"/>
      <c r="O37" s="31"/>
      <c r="P37" s="25"/>
      <c r="Q37" s="1" t="str">
        <f t="shared" si="0"/>
        <v>$</v>
      </c>
      <c r="T37"/>
      <c r="AB37"/>
      <c r="AC37"/>
    </row>
    <row r="38" spans="1:29" x14ac:dyDescent="0.4">
      <c r="D38" s="21"/>
      <c r="I38" s="22"/>
      <c r="J38" s="2"/>
      <c r="K38" s="23"/>
      <c r="L38" s="2"/>
      <c r="M38" s="31"/>
      <c r="N38" s="25"/>
      <c r="O38" s="31"/>
      <c r="P38" s="25"/>
      <c r="Q38" s="1" t="s">
        <v>5</v>
      </c>
      <c r="T38"/>
      <c r="AB38"/>
      <c r="AC38"/>
    </row>
    <row r="39" spans="1:29" x14ac:dyDescent="0.4">
      <c r="D39" s="34"/>
      <c r="E39" s="3" t="s">
        <v>58</v>
      </c>
      <c r="I39" s="22"/>
      <c r="J39" s="2"/>
      <c r="K39" s="35">
        <v>8</v>
      </c>
      <c r="L39" s="2"/>
      <c r="M39" s="28">
        <f>+SUM(M40:M45)</f>
        <v>866776</v>
      </c>
      <c r="N39" s="25"/>
      <c r="O39" s="28">
        <f>+SUM(O40:O45)</f>
        <v>672319</v>
      </c>
      <c r="P39" s="29"/>
      <c r="Q39" s="1" t="str">
        <f t="shared" si="0"/>
        <v/>
      </c>
      <c r="T39"/>
      <c r="AB39"/>
      <c r="AC39"/>
    </row>
    <row r="40" spans="1:29" x14ac:dyDescent="0.4">
      <c r="B40" s="1" t="s">
        <v>59</v>
      </c>
      <c r="D40" s="32"/>
      <c r="E40" s="30" t="s">
        <v>8</v>
      </c>
      <c r="F40" s="1" t="s">
        <v>47</v>
      </c>
      <c r="I40" s="22"/>
      <c r="J40" s="2"/>
      <c r="K40" s="23"/>
      <c r="L40" s="2"/>
      <c r="M40" s="31">
        <v>120467</v>
      </c>
      <c r="N40" s="25"/>
      <c r="O40" s="31">
        <v>120467</v>
      </c>
      <c r="P40" s="25"/>
      <c r="Q40" s="1" t="str">
        <f t="shared" si="0"/>
        <v/>
      </c>
      <c r="T40"/>
      <c r="AB40"/>
      <c r="AC40"/>
    </row>
    <row r="41" spans="1:29" hidden="1" x14ac:dyDescent="0.4">
      <c r="B41" s="1" t="s">
        <v>60</v>
      </c>
      <c r="D41" s="32"/>
      <c r="E41" s="30" t="s">
        <v>11</v>
      </c>
      <c r="F41" s="1" t="s">
        <v>49</v>
      </c>
      <c r="I41" s="22"/>
      <c r="J41" s="2"/>
      <c r="K41" s="23"/>
      <c r="L41" s="2"/>
      <c r="M41" s="31">
        <v>0</v>
      </c>
      <c r="N41" s="25"/>
      <c r="O41" s="31"/>
      <c r="P41" s="25"/>
      <c r="Q41" s="1" t="str">
        <f t="shared" si="0"/>
        <v>$</v>
      </c>
      <c r="T41"/>
      <c r="AB41"/>
      <c r="AC41"/>
    </row>
    <row r="42" spans="1:29" hidden="1" x14ac:dyDescent="0.4">
      <c r="B42" s="1" t="s">
        <v>61</v>
      </c>
      <c r="D42" s="32"/>
      <c r="E42" s="30" t="s">
        <v>14</v>
      </c>
      <c r="F42" s="1" t="s">
        <v>51</v>
      </c>
      <c r="I42" s="22"/>
      <c r="J42" s="2"/>
      <c r="K42" s="23"/>
      <c r="L42" s="2"/>
      <c r="M42" s="31">
        <v>0</v>
      </c>
      <c r="N42" s="25"/>
      <c r="O42" s="31"/>
      <c r="P42" s="25"/>
      <c r="Q42" s="1" t="str">
        <f t="shared" si="0"/>
        <v>$</v>
      </c>
      <c r="T42"/>
      <c r="AB42"/>
      <c r="AC42"/>
    </row>
    <row r="43" spans="1:29" x14ac:dyDescent="0.4">
      <c r="B43" s="1" t="s">
        <v>62</v>
      </c>
      <c r="D43" s="32"/>
      <c r="E43" s="30" t="s">
        <v>17</v>
      </c>
      <c r="F43" s="1" t="s">
        <v>53</v>
      </c>
      <c r="I43" s="22"/>
      <c r="J43" s="2"/>
      <c r="K43" s="23"/>
      <c r="L43" s="2"/>
      <c r="M43" s="31">
        <v>1000</v>
      </c>
      <c r="N43" s="25"/>
      <c r="O43" s="31">
        <v>1000</v>
      </c>
      <c r="P43" s="25"/>
      <c r="Q43" s="1" t="str">
        <f t="shared" si="0"/>
        <v/>
      </c>
      <c r="T43"/>
      <c r="AB43"/>
      <c r="AC43"/>
    </row>
    <row r="44" spans="1:29" x14ac:dyDescent="0.4">
      <c r="A44" s="3"/>
      <c r="B44" s="1" t="s">
        <v>63</v>
      </c>
      <c r="D44" s="32"/>
      <c r="E44" s="30" t="s">
        <v>20</v>
      </c>
      <c r="F44" s="1" t="s">
        <v>55</v>
      </c>
      <c r="I44" s="22"/>
      <c r="J44" s="2"/>
      <c r="K44" s="23"/>
      <c r="L44" s="2"/>
      <c r="M44" s="31">
        <v>745309</v>
      </c>
      <c r="N44" s="25"/>
      <c r="O44" s="31">
        <v>550852</v>
      </c>
      <c r="P44" s="25"/>
      <c r="Q44" s="1" t="str">
        <f t="shared" si="0"/>
        <v/>
      </c>
      <c r="T44"/>
      <c r="AB44"/>
      <c r="AC44"/>
    </row>
    <row r="45" spans="1:29" hidden="1" x14ac:dyDescent="0.4">
      <c r="A45" s="3"/>
      <c r="B45" s="1" t="s">
        <v>64</v>
      </c>
      <c r="D45" s="32"/>
      <c r="E45" s="30" t="s">
        <v>23</v>
      </c>
      <c r="F45" s="1" t="s">
        <v>57</v>
      </c>
      <c r="I45" s="22"/>
      <c r="J45" s="2"/>
      <c r="K45" s="23"/>
      <c r="L45" s="2"/>
      <c r="M45" s="31">
        <v>0</v>
      </c>
      <c r="N45" s="25"/>
      <c r="O45" s="31"/>
      <c r="P45" s="25"/>
      <c r="Q45" s="1" t="str">
        <f t="shared" si="0"/>
        <v>$</v>
      </c>
      <c r="T45"/>
      <c r="AB45"/>
      <c r="AC45"/>
    </row>
    <row r="46" spans="1:29" x14ac:dyDescent="0.4">
      <c r="A46" s="3"/>
      <c r="B46" s="3"/>
      <c r="D46" s="32"/>
      <c r="I46" s="22"/>
      <c r="J46" s="2"/>
      <c r="K46" s="23"/>
      <c r="L46" s="2"/>
      <c r="M46" s="31"/>
      <c r="N46" s="25"/>
      <c r="O46" s="31"/>
      <c r="P46" s="25"/>
      <c r="Q46" s="1" t="s">
        <v>5</v>
      </c>
      <c r="T46"/>
      <c r="AB46"/>
      <c r="AC46"/>
    </row>
    <row r="47" spans="1:29" x14ac:dyDescent="0.4">
      <c r="A47" s="3"/>
      <c r="B47" s="36" t="s">
        <v>65</v>
      </c>
      <c r="D47" s="34"/>
      <c r="E47" s="3" t="s">
        <v>66</v>
      </c>
      <c r="I47" s="22"/>
      <c r="J47" s="2"/>
      <c r="K47" s="27">
        <v>11</v>
      </c>
      <c r="L47" s="2"/>
      <c r="M47" s="28">
        <v>1383295</v>
      </c>
      <c r="N47" s="25"/>
      <c r="O47" s="28">
        <v>1446839</v>
      </c>
      <c r="P47" s="29"/>
      <c r="Q47" s="1" t="str">
        <f t="shared" si="0"/>
        <v/>
      </c>
      <c r="T47"/>
      <c r="AB47"/>
      <c r="AC47"/>
    </row>
    <row r="48" spans="1:29" x14ac:dyDescent="0.4">
      <c r="D48" s="37"/>
      <c r="E48" s="38"/>
      <c r="F48" s="38"/>
      <c r="G48" s="38"/>
      <c r="H48" s="38"/>
      <c r="I48" s="39"/>
      <c r="J48" s="2"/>
      <c r="K48" s="40"/>
      <c r="L48" s="2"/>
      <c r="M48" s="41"/>
      <c r="N48" s="42"/>
      <c r="O48" s="41"/>
      <c r="P48" s="42"/>
      <c r="Q48" s="1" t="s">
        <v>5</v>
      </c>
      <c r="T48"/>
      <c r="AB48"/>
      <c r="AC48"/>
    </row>
    <row r="49" spans="2:29" x14ac:dyDescent="0.4">
      <c r="E49" s="43"/>
      <c r="J49" s="2"/>
      <c r="K49" s="44"/>
      <c r="L49" s="2"/>
      <c r="M49" s="42"/>
      <c r="N49" s="42"/>
      <c r="O49" s="42"/>
      <c r="P49" s="42"/>
      <c r="Q49" s="1" t="s">
        <v>5</v>
      </c>
      <c r="T49"/>
      <c r="AB49"/>
      <c r="AC49"/>
    </row>
    <row r="50" spans="2:29" ht="16.5" customHeight="1" x14ac:dyDescent="0.4">
      <c r="D50" s="14"/>
      <c r="E50" s="15" t="s">
        <v>67</v>
      </c>
      <c r="F50" s="16"/>
      <c r="G50" s="16"/>
      <c r="H50" s="16"/>
      <c r="I50" s="16"/>
      <c r="J50" s="17"/>
      <c r="K50" s="18"/>
      <c r="L50" s="2"/>
      <c r="M50" s="45">
        <f>+M52+M54+M62+M71+M79+M87+M89</f>
        <v>41279679</v>
      </c>
      <c r="N50" s="42"/>
      <c r="O50" s="45">
        <f>+O52+O54+O62+O71+O79+O87+O89</f>
        <v>32716932</v>
      </c>
      <c r="P50" s="29"/>
      <c r="Q50" s="1" t="s">
        <v>5</v>
      </c>
      <c r="T50"/>
      <c r="AB50"/>
      <c r="AC50"/>
    </row>
    <row r="51" spans="2:29" x14ac:dyDescent="0.4">
      <c r="D51" s="46"/>
      <c r="E51" s="47"/>
      <c r="F51" s="47"/>
      <c r="G51" s="47"/>
      <c r="H51" s="47"/>
      <c r="I51" s="48"/>
      <c r="J51" s="2"/>
      <c r="K51" s="49"/>
      <c r="L51" s="2"/>
      <c r="M51" s="24"/>
      <c r="N51" s="42"/>
      <c r="O51" s="24"/>
      <c r="P51" s="25"/>
      <c r="Q51" s="1" t="s">
        <v>5</v>
      </c>
      <c r="T51"/>
      <c r="AB51"/>
      <c r="AC51"/>
    </row>
    <row r="52" spans="2:29" hidden="1" x14ac:dyDescent="0.4">
      <c r="B52" s="36" t="s">
        <v>68</v>
      </c>
      <c r="D52" s="21"/>
      <c r="E52" s="3" t="s">
        <v>69</v>
      </c>
      <c r="I52" s="22"/>
      <c r="J52" s="2"/>
      <c r="K52" s="23"/>
      <c r="L52" s="2"/>
      <c r="M52" s="31"/>
      <c r="N52" s="42"/>
      <c r="O52" s="31"/>
      <c r="P52" s="25"/>
      <c r="Q52" s="1" t="str">
        <f t="shared" ref="Q52:Q90" si="1">+IF(AND(M52=0,O52=0),"$","")</f>
        <v>$</v>
      </c>
      <c r="T52"/>
      <c r="AB52"/>
      <c r="AC52"/>
    </row>
    <row r="53" spans="2:29" hidden="1" x14ac:dyDescent="0.4">
      <c r="D53" s="21"/>
      <c r="I53" s="22"/>
      <c r="J53" s="2"/>
      <c r="K53" s="23"/>
      <c r="L53" s="2"/>
      <c r="M53" s="31"/>
      <c r="N53" s="42"/>
      <c r="O53" s="31"/>
      <c r="P53" s="25"/>
      <c r="Q53" s="1" t="s">
        <v>70</v>
      </c>
      <c r="T53"/>
      <c r="AB53"/>
      <c r="AC53"/>
    </row>
    <row r="54" spans="2:29" x14ac:dyDescent="0.4">
      <c r="D54" s="34"/>
      <c r="E54" s="3" t="s">
        <v>71</v>
      </c>
      <c r="I54" s="22"/>
      <c r="J54" s="2"/>
      <c r="K54" s="27">
        <v>9</v>
      </c>
      <c r="L54" s="2"/>
      <c r="M54" s="28">
        <f>+SUM(M55:M60)</f>
        <v>272822</v>
      </c>
      <c r="N54" s="42"/>
      <c r="O54" s="28">
        <f>+SUM(O55:O60)</f>
        <v>851842</v>
      </c>
      <c r="P54" s="29"/>
      <c r="Q54" s="1" t="str">
        <f t="shared" si="1"/>
        <v/>
      </c>
      <c r="T54"/>
      <c r="AB54"/>
      <c r="AC54"/>
    </row>
    <row r="55" spans="2:29" x14ac:dyDescent="0.4">
      <c r="B55" s="36" t="s">
        <v>72</v>
      </c>
      <c r="D55" s="32"/>
      <c r="E55" s="30" t="s">
        <v>8</v>
      </c>
      <c r="F55" s="1" t="s">
        <v>73</v>
      </c>
      <c r="I55" s="22"/>
      <c r="J55" s="2"/>
      <c r="K55" s="23"/>
      <c r="L55" s="2"/>
      <c r="M55" s="31">
        <v>750</v>
      </c>
      <c r="N55" s="42"/>
      <c r="O55" s="31">
        <v>393590</v>
      </c>
      <c r="P55" s="25"/>
      <c r="Q55" s="1" t="str">
        <f t="shared" si="1"/>
        <v/>
      </c>
      <c r="T55"/>
      <c r="AB55"/>
      <c r="AC55"/>
    </row>
    <row r="56" spans="2:29" x14ac:dyDescent="0.4">
      <c r="B56" s="36" t="s">
        <v>74</v>
      </c>
      <c r="D56" s="32"/>
      <c r="E56" s="30" t="s">
        <v>11</v>
      </c>
      <c r="F56" s="1" t="s">
        <v>75</v>
      </c>
      <c r="I56" s="22"/>
      <c r="J56" s="2"/>
      <c r="K56" s="23"/>
      <c r="L56" s="2"/>
      <c r="M56" s="31">
        <v>269044</v>
      </c>
      <c r="N56" s="42"/>
      <c r="O56" s="31">
        <v>438492</v>
      </c>
      <c r="P56" s="25"/>
      <c r="Q56" s="1" t="str">
        <f t="shared" si="1"/>
        <v/>
      </c>
      <c r="T56"/>
      <c r="AB56"/>
      <c r="AC56"/>
    </row>
    <row r="57" spans="2:29" hidden="1" x14ac:dyDescent="0.4">
      <c r="B57" s="36" t="s">
        <v>76</v>
      </c>
      <c r="D57" s="32"/>
      <c r="E57" s="30" t="s">
        <v>14</v>
      </c>
      <c r="F57" s="1" t="s">
        <v>77</v>
      </c>
      <c r="I57" s="22"/>
      <c r="J57" s="2"/>
      <c r="K57" s="23"/>
      <c r="L57" s="2"/>
      <c r="M57" s="31">
        <v>0</v>
      </c>
      <c r="N57" s="42"/>
      <c r="O57" s="31"/>
      <c r="P57" s="25"/>
      <c r="Q57" s="1" t="str">
        <f t="shared" si="1"/>
        <v>$</v>
      </c>
      <c r="T57"/>
      <c r="AB57"/>
      <c r="AC57"/>
    </row>
    <row r="58" spans="2:29" hidden="1" x14ac:dyDescent="0.4">
      <c r="B58" s="36" t="s">
        <v>78</v>
      </c>
      <c r="D58" s="32"/>
      <c r="E58" s="30" t="s">
        <v>17</v>
      </c>
      <c r="F58" s="1" t="s">
        <v>79</v>
      </c>
      <c r="I58" s="22"/>
      <c r="J58" s="2"/>
      <c r="K58" s="23"/>
      <c r="L58" s="2"/>
      <c r="M58" s="31">
        <v>0</v>
      </c>
      <c r="N58" s="42"/>
      <c r="O58" s="31"/>
      <c r="P58" s="25"/>
      <c r="Q58" s="1" t="str">
        <f t="shared" si="1"/>
        <v>$</v>
      </c>
      <c r="T58"/>
      <c r="AB58"/>
      <c r="AC58"/>
    </row>
    <row r="59" spans="2:29" hidden="1" x14ac:dyDescent="0.4">
      <c r="B59" s="36" t="s">
        <v>80</v>
      </c>
      <c r="D59" s="32"/>
      <c r="E59" s="30" t="s">
        <v>20</v>
      </c>
      <c r="F59" s="1" t="s">
        <v>81</v>
      </c>
      <c r="I59" s="22"/>
      <c r="J59" s="2"/>
      <c r="K59" s="23"/>
      <c r="L59" s="2"/>
      <c r="M59" s="31">
        <v>0</v>
      </c>
      <c r="N59" s="42"/>
      <c r="O59" s="31"/>
      <c r="P59" s="25"/>
      <c r="Q59" s="1" t="str">
        <f t="shared" si="1"/>
        <v>$</v>
      </c>
      <c r="T59"/>
      <c r="AB59"/>
      <c r="AC59"/>
    </row>
    <row r="60" spans="2:29" x14ac:dyDescent="0.4">
      <c r="B60" s="36" t="s">
        <v>82</v>
      </c>
      <c r="D60" s="32"/>
      <c r="E60" s="30" t="s">
        <v>23</v>
      </c>
      <c r="F60" s="1" t="s">
        <v>83</v>
      </c>
      <c r="I60" s="22"/>
      <c r="J60" s="2"/>
      <c r="K60" s="23"/>
      <c r="L60" s="2"/>
      <c r="M60" s="31">
        <v>3028</v>
      </c>
      <c r="N60" s="42"/>
      <c r="O60" s="31">
        <v>19760</v>
      </c>
      <c r="P60" s="25"/>
      <c r="Q60" s="1" t="str">
        <f t="shared" si="1"/>
        <v/>
      </c>
      <c r="T60"/>
      <c r="AB60"/>
      <c r="AC60"/>
    </row>
    <row r="61" spans="2:29" x14ac:dyDescent="0.4">
      <c r="D61" s="21"/>
      <c r="I61" s="22"/>
      <c r="J61" s="2"/>
      <c r="K61" s="23"/>
      <c r="L61" s="2"/>
      <c r="M61" s="31"/>
      <c r="N61" s="42"/>
      <c r="O61" s="31"/>
      <c r="P61" s="25"/>
      <c r="Q61" s="1" t="s">
        <v>5</v>
      </c>
      <c r="T61"/>
      <c r="AB61"/>
      <c r="AC61"/>
    </row>
    <row r="62" spans="2:29" x14ac:dyDescent="0.4">
      <c r="D62" s="34"/>
      <c r="E62" s="3" t="s">
        <v>84</v>
      </c>
      <c r="I62" s="22"/>
      <c r="J62" s="2"/>
      <c r="K62" s="27">
        <v>8</v>
      </c>
      <c r="L62" s="2"/>
      <c r="M62" s="28">
        <f>+SUM(M63:M69)</f>
        <v>21737662</v>
      </c>
      <c r="N62" s="25"/>
      <c r="O62" s="28">
        <f>+SUM(O63:O69)</f>
        <v>15849614</v>
      </c>
      <c r="P62" s="29"/>
      <c r="Q62" s="1" t="str">
        <f t="shared" si="1"/>
        <v/>
      </c>
      <c r="T62"/>
      <c r="AB62"/>
      <c r="AC62"/>
    </row>
    <row r="63" spans="2:29" x14ac:dyDescent="0.4">
      <c r="B63" s="36" t="s">
        <v>85</v>
      </c>
      <c r="D63" s="32"/>
      <c r="E63" s="30" t="s">
        <v>8</v>
      </c>
      <c r="F63" s="1" t="s">
        <v>86</v>
      </c>
      <c r="I63" s="22"/>
      <c r="J63" s="2"/>
      <c r="K63" s="23"/>
      <c r="L63" s="2"/>
      <c r="M63" s="31">
        <v>16173844</v>
      </c>
      <c r="N63" s="25"/>
      <c r="O63" s="31">
        <v>11912617</v>
      </c>
      <c r="P63" s="25"/>
      <c r="Q63" s="1" t="str">
        <f t="shared" si="1"/>
        <v/>
      </c>
      <c r="T63"/>
      <c r="AB63"/>
      <c r="AC63"/>
    </row>
    <row r="64" spans="2:29" x14ac:dyDescent="0.4">
      <c r="B64" s="36" t="s">
        <v>87</v>
      </c>
      <c r="D64" s="32"/>
      <c r="E64" s="30" t="s">
        <v>11</v>
      </c>
      <c r="F64" s="1" t="s">
        <v>88</v>
      </c>
      <c r="I64" s="22"/>
      <c r="J64" s="2"/>
      <c r="K64" s="23"/>
      <c r="L64" s="2"/>
      <c r="M64" s="31">
        <v>5530618</v>
      </c>
      <c r="N64" s="25"/>
      <c r="O64" s="31">
        <v>3899502</v>
      </c>
      <c r="P64" s="25"/>
      <c r="Q64" s="1" t="str">
        <f t="shared" si="1"/>
        <v/>
      </c>
      <c r="T64"/>
      <c r="AB64"/>
      <c r="AC64"/>
    </row>
    <row r="65" spans="2:29" hidden="1" x14ac:dyDescent="0.4">
      <c r="B65" s="36" t="s">
        <v>89</v>
      </c>
      <c r="D65" s="32"/>
      <c r="E65" s="30" t="s">
        <v>14</v>
      </c>
      <c r="F65" s="1" t="s">
        <v>90</v>
      </c>
      <c r="I65" s="22"/>
      <c r="J65" s="2"/>
      <c r="K65" s="23"/>
      <c r="L65" s="2"/>
      <c r="M65" s="31">
        <v>0</v>
      </c>
      <c r="N65" s="25"/>
      <c r="O65" s="31">
        <v>0</v>
      </c>
      <c r="P65" s="25"/>
      <c r="Q65" s="1" t="str">
        <f t="shared" si="1"/>
        <v>$</v>
      </c>
      <c r="T65"/>
      <c r="AB65"/>
      <c r="AC65"/>
    </row>
    <row r="66" spans="2:29" x14ac:dyDescent="0.4">
      <c r="B66" s="36" t="s">
        <v>91</v>
      </c>
      <c r="D66" s="32"/>
      <c r="E66" s="30" t="s">
        <v>17</v>
      </c>
      <c r="F66" s="1" t="s">
        <v>92</v>
      </c>
      <c r="I66" s="22"/>
      <c r="J66" s="2"/>
      <c r="K66" s="23"/>
      <c r="L66" s="2"/>
      <c r="M66" s="31">
        <v>2824</v>
      </c>
      <c r="N66" s="25"/>
      <c r="O66" s="31">
        <v>2824</v>
      </c>
      <c r="P66" s="25"/>
      <c r="Q66" s="1" t="str">
        <f t="shared" si="1"/>
        <v/>
      </c>
      <c r="T66"/>
      <c r="AB66"/>
      <c r="AC66"/>
    </row>
    <row r="67" spans="2:29" x14ac:dyDescent="0.4">
      <c r="B67" s="36" t="s">
        <v>93</v>
      </c>
      <c r="D67" s="32"/>
      <c r="E67" s="30" t="s">
        <v>20</v>
      </c>
      <c r="F67" s="1" t="s">
        <v>94</v>
      </c>
      <c r="I67" s="22"/>
      <c r="J67" s="2"/>
      <c r="K67" s="23"/>
      <c r="L67" s="2"/>
      <c r="M67" s="31">
        <v>16768</v>
      </c>
      <c r="N67" s="25"/>
      <c r="O67" s="31">
        <v>16768</v>
      </c>
      <c r="P67" s="25"/>
      <c r="Q67" s="1" t="str">
        <f t="shared" si="1"/>
        <v/>
      </c>
      <c r="T67"/>
      <c r="AB67"/>
      <c r="AC67"/>
    </row>
    <row r="68" spans="2:29" x14ac:dyDescent="0.4">
      <c r="B68" s="36" t="s">
        <v>95</v>
      </c>
      <c r="D68" s="32"/>
      <c r="E68" s="30" t="s">
        <v>23</v>
      </c>
      <c r="F68" s="1" t="s">
        <v>96</v>
      </c>
      <c r="I68" s="22"/>
      <c r="J68" s="2"/>
      <c r="K68" s="23"/>
      <c r="L68" s="2"/>
      <c r="M68" s="31">
        <v>13608</v>
      </c>
      <c r="N68" s="25"/>
      <c r="O68" s="31">
        <v>17903</v>
      </c>
      <c r="P68" s="25"/>
      <c r="Q68" s="1" t="str">
        <f t="shared" si="1"/>
        <v/>
      </c>
      <c r="T68"/>
      <c r="AB68"/>
      <c r="AC68"/>
    </row>
    <row r="69" spans="2:29" hidden="1" x14ac:dyDescent="0.4">
      <c r="B69" s="36" t="s">
        <v>97</v>
      </c>
      <c r="D69" s="32"/>
      <c r="E69" s="30" t="s">
        <v>26</v>
      </c>
      <c r="F69" s="1" t="s">
        <v>98</v>
      </c>
      <c r="I69" s="22"/>
      <c r="J69" s="2"/>
      <c r="K69" s="23"/>
      <c r="L69" s="2"/>
      <c r="M69" s="31">
        <v>0</v>
      </c>
      <c r="N69" s="25"/>
      <c r="O69" s="31">
        <v>0</v>
      </c>
      <c r="P69" s="25"/>
      <c r="Q69" s="1" t="str">
        <f t="shared" si="1"/>
        <v>$</v>
      </c>
      <c r="T69"/>
      <c r="AB69"/>
      <c r="AC69"/>
    </row>
    <row r="70" spans="2:29" x14ac:dyDescent="0.4">
      <c r="D70" s="32"/>
      <c r="I70" s="22"/>
      <c r="J70" s="2"/>
      <c r="K70" s="23"/>
      <c r="L70" s="2"/>
      <c r="M70" s="31"/>
      <c r="N70" s="25"/>
      <c r="O70" s="31"/>
      <c r="P70" s="25"/>
      <c r="Q70" s="1" t="s">
        <v>5</v>
      </c>
      <c r="T70"/>
      <c r="AB70"/>
      <c r="AC70"/>
    </row>
    <row r="71" spans="2:29" x14ac:dyDescent="0.4">
      <c r="D71" s="34"/>
      <c r="E71" s="3" t="s">
        <v>99</v>
      </c>
      <c r="I71" s="22"/>
      <c r="J71" s="2"/>
      <c r="K71" s="27">
        <v>8</v>
      </c>
      <c r="L71" s="2"/>
      <c r="M71" s="28">
        <f>+SUM(M72:M77)</f>
        <v>14808236</v>
      </c>
      <c r="N71" s="25"/>
      <c r="O71" s="28">
        <f>+SUM(O72:O77)</f>
        <v>12014660</v>
      </c>
      <c r="P71" s="29"/>
      <c r="Q71" s="1" t="str">
        <f t="shared" si="1"/>
        <v/>
      </c>
      <c r="T71"/>
      <c r="AB71"/>
      <c r="AC71"/>
    </row>
    <row r="72" spans="2:29" hidden="1" x14ac:dyDescent="0.4">
      <c r="B72" s="36" t="s">
        <v>100</v>
      </c>
      <c r="D72" s="34"/>
      <c r="E72" s="30" t="s">
        <v>8</v>
      </c>
      <c r="F72" s="1" t="s">
        <v>47</v>
      </c>
      <c r="I72" s="22"/>
      <c r="J72" s="2"/>
      <c r="K72" s="27"/>
      <c r="L72" s="2"/>
      <c r="M72" s="31">
        <v>0</v>
      </c>
      <c r="N72" s="25"/>
      <c r="O72" s="28"/>
      <c r="P72" s="29"/>
      <c r="Q72" s="1" t="str">
        <f t="shared" si="1"/>
        <v>$</v>
      </c>
      <c r="T72"/>
      <c r="AB72"/>
      <c r="AC72"/>
    </row>
    <row r="73" spans="2:29" x14ac:dyDescent="0.4">
      <c r="B73" s="36" t="s">
        <v>101</v>
      </c>
      <c r="D73" s="32"/>
      <c r="E73" s="30" t="s">
        <v>11</v>
      </c>
      <c r="F73" s="1" t="s">
        <v>49</v>
      </c>
      <c r="I73" s="22"/>
      <c r="J73" s="2"/>
      <c r="K73" s="23"/>
      <c r="L73" s="2"/>
      <c r="M73" s="31">
        <v>828720</v>
      </c>
      <c r="N73" s="25"/>
      <c r="O73" s="31">
        <v>828720</v>
      </c>
      <c r="P73" s="25"/>
      <c r="Q73" s="1" t="str">
        <f t="shared" si="1"/>
        <v/>
      </c>
      <c r="T73"/>
      <c r="AB73"/>
      <c r="AC73"/>
    </row>
    <row r="74" spans="2:29" hidden="1" x14ac:dyDescent="0.4">
      <c r="B74" s="36" t="s">
        <v>102</v>
      </c>
      <c r="D74" s="32"/>
      <c r="E74" s="30" t="s">
        <v>14</v>
      </c>
      <c r="F74" s="1" t="s">
        <v>51</v>
      </c>
      <c r="I74" s="22"/>
      <c r="J74" s="2"/>
      <c r="K74" s="23"/>
      <c r="L74" s="2"/>
      <c r="M74" s="31">
        <v>0</v>
      </c>
      <c r="N74" s="25"/>
      <c r="O74" s="31"/>
      <c r="P74" s="25"/>
      <c r="Q74" s="1" t="str">
        <f t="shared" si="1"/>
        <v>$</v>
      </c>
      <c r="T74"/>
      <c r="AB74"/>
      <c r="AC74"/>
    </row>
    <row r="75" spans="2:29" hidden="1" x14ac:dyDescent="0.4">
      <c r="B75" s="36" t="s">
        <v>103</v>
      </c>
      <c r="D75" s="32"/>
      <c r="E75" s="30" t="s">
        <v>17</v>
      </c>
      <c r="F75" s="1" t="s">
        <v>53</v>
      </c>
      <c r="I75" s="22"/>
      <c r="J75" s="2"/>
      <c r="K75" s="23"/>
      <c r="L75" s="2"/>
      <c r="M75" s="31">
        <v>0</v>
      </c>
      <c r="N75" s="25"/>
      <c r="O75" s="31"/>
      <c r="P75" s="25"/>
      <c r="Q75" s="1" t="str">
        <f t="shared" si="1"/>
        <v>$</v>
      </c>
      <c r="T75"/>
      <c r="AB75"/>
      <c r="AC75"/>
    </row>
    <row r="76" spans="2:29" x14ac:dyDescent="0.4">
      <c r="B76" s="36" t="s">
        <v>104</v>
      </c>
      <c r="D76" s="32"/>
      <c r="E76" s="30" t="s">
        <v>20</v>
      </c>
      <c r="F76" s="1" t="s">
        <v>55</v>
      </c>
      <c r="I76" s="22"/>
      <c r="J76" s="2"/>
      <c r="K76" s="23"/>
      <c r="L76" s="2"/>
      <c r="M76" s="31">
        <v>13979516</v>
      </c>
      <c r="N76" s="25"/>
      <c r="O76" s="31">
        <v>11185940</v>
      </c>
      <c r="P76" s="25"/>
      <c r="Q76" s="1" t="str">
        <f t="shared" si="1"/>
        <v/>
      </c>
      <c r="S76" s="25"/>
      <c r="T76"/>
      <c r="AB76"/>
      <c r="AC76"/>
    </row>
    <row r="77" spans="2:29" hidden="1" x14ac:dyDescent="0.4">
      <c r="B77" s="36" t="s">
        <v>105</v>
      </c>
      <c r="D77" s="32"/>
      <c r="E77" s="30" t="s">
        <v>23</v>
      </c>
      <c r="F77" s="1" t="s">
        <v>57</v>
      </c>
      <c r="I77" s="22"/>
      <c r="J77" s="2"/>
      <c r="K77" s="23"/>
      <c r="L77" s="2"/>
      <c r="M77" s="31">
        <v>0</v>
      </c>
      <c r="N77" s="25"/>
      <c r="O77" s="31"/>
      <c r="P77" s="25"/>
      <c r="Q77" s="1" t="str">
        <f t="shared" si="1"/>
        <v>$</v>
      </c>
      <c r="T77"/>
      <c r="AB77"/>
      <c r="AC77"/>
    </row>
    <row r="78" spans="2:29" x14ac:dyDescent="0.4">
      <c r="D78" s="32"/>
      <c r="I78" s="22"/>
      <c r="J78" s="2"/>
      <c r="K78" s="23"/>
      <c r="L78" s="2"/>
      <c r="M78" s="31"/>
      <c r="N78" s="25"/>
      <c r="O78" s="31"/>
      <c r="P78" s="25"/>
      <c r="Q78" s="1" t="s">
        <v>5</v>
      </c>
      <c r="T78"/>
      <c r="AB78"/>
      <c r="AC78"/>
    </row>
    <row r="79" spans="2:29" x14ac:dyDescent="0.4">
      <c r="D79" s="34"/>
      <c r="E79" s="3" t="s">
        <v>106</v>
      </c>
      <c r="I79" s="22"/>
      <c r="J79" s="2"/>
      <c r="K79" s="27">
        <v>8</v>
      </c>
      <c r="L79" s="2"/>
      <c r="M79" s="28">
        <f>+SUM(M80:M85)</f>
        <v>150249</v>
      </c>
      <c r="N79" s="25"/>
      <c r="O79" s="28">
        <f>+SUM(O80:O85)</f>
        <v>152771</v>
      </c>
      <c r="P79" s="29"/>
      <c r="Q79" s="1" t="str">
        <f t="shared" si="1"/>
        <v/>
      </c>
      <c r="T79"/>
      <c r="AB79"/>
      <c r="AC79"/>
    </row>
    <row r="80" spans="2:29" x14ac:dyDescent="0.4">
      <c r="B80" s="36" t="s">
        <v>107</v>
      </c>
      <c r="D80" s="32"/>
      <c r="E80" s="30" t="s">
        <v>8</v>
      </c>
      <c r="F80" s="1" t="s">
        <v>47</v>
      </c>
      <c r="I80" s="22"/>
      <c r="J80" s="2"/>
      <c r="K80" s="23"/>
      <c r="L80" s="2"/>
      <c r="M80" s="31">
        <v>61</v>
      </c>
      <c r="N80" s="25"/>
      <c r="O80" s="31">
        <v>61</v>
      </c>
      <c r="P80" s="25"/>
      <c r="Q80" s="1" t="str">
        <f t="shared" si="1"/>
        <v/>
      </c>
      <c r="T80"/>
      <c r="AB80"/>
      <c r="AC80"/>
    </row>
    <row r="81" spans="1:29" hidden="1" x14ac:dyDescent="0.4">
      <c r="B81" s="36" t="s">
        <v>108</v>
      </c>
      <c r="D81" s="32"/>
      <c r="E81" s="30" t="s">
        <v>11</v>
      </c>
      <c r="F81" s="1" t="s">
        <v>49</v>
      </c>
      <c r="I81" s="22"/>
      <c r="J81" s="2"/>
      <c r="K81" s="23"/>
      <c r="L81" s="2"/>
      <c r="M81" s="31">
        <v>0</v>
      </c>
      <c r="N81" s="25"/>
      <c r="O81" s="31"/>
      <c r="P81" s="25"/>
      <c r="Q81" s="1" t="str">
        <f t="shared" si="1"/>
        <v>$</v>
      </c>
      <c r="S81" s="2"/>
      <c r="T81"/>
      <c r="AB81"/>
      <c r="AC81"/>
    </row>
    <row r="82" spans="1:29" s="2" customFormat="1" hidden="1" x14ac:dyDescent="0.4">
      <c r="A82" s="1"/>
      <c r="B82" s="36" t="s">
        <v>109</v>
      </c>
      <c r="C82" s="1"/>
      <c r="D82" s="32"/>
      <c r="E82" s="30" t="s">
        <v>14</v>
      </c>
      <c r="F82" s="1" t="s">
        <v>51</v>
      </c>
      <c r="G82" s="1"/>
      <c r="H82" s="1"/>
      <c r="I82" s="22"/>
      <c r="K82" s="23"/>
      <c r="M82" s="31">
        <v>0</v>
      </c>
      <c r="N82" s="25"/>
      <c r="O82" s="31"/>
      <c r="P82" s="25"/>
      <c r="Q82" s="1" t="str">
        <f t="shared" si="1"/>
        <v>$</v>
      </c>
      <c r="R82" s="1"/>
      <c r="S82" s="1"/>
      <c r="T82"/>
      <c r="U82"/>
      <c r="V82"/>
      <c r="W82"/>
      <c r="X82"/>
      <c r="Y82"/>
      <c r="Z82"/>
      <c r="AA82"/>
      <c r="AB82"/>
      <c r="AC82"/>
    </row>
    <row r="83" spans="1:29" hidden="1" x14ac:dyDescent="0.4">
      <c r="B83" s="36" t="s">
        <v>110</v>
      </c>
      <c r="D83" s="32"/>
      <c r="E83" s="30" t="s">
        <v>17</v>
      </c>
      <c r="F83" s="1" t="s">
        <v>53</v>
      </c>
      <c r="I83" s="22"/>
      <c r="J83" s="2"/>
      <c r="K83" s="23"/>
      <c r="L83" s="2"/>
      <c r="M83" s="31">
        <v>0</v>
      </c>
      <c r="N83" s="25"/>
      <c r="O83" s="31"/>
      <c r="P83" s="25"/>
      <c r="Q83" s="1" t="str">
        <f t="shared" si="1"/>
        <v>$</v>
      </c>
      <c r="T83"/>
      <c r="AB83"/>
      <c r="AC83"/>
    </row>
    <row r="84" spans="1:29" x14ac:dyDescent="0.4">
      <c r="A84" s="2"/>
      <c r="B84" s="36" t="s">
        <v>111</v>
      </c>
      <c r="D84" s="32"/>
      <c r="E84" s="30" t="s">
        <v>20</v>
      </c>
      <c r="F84" s="1" t="s">
        <v>55</v>
      </c>
      <c r="I84" s="22"/>
      <c r="J84" s="2"/>
      <c r="K84" s="23"/>
      <c r="L84" s="2"/>
      <c r="M84" s="31">
        <v>150188</v>
      </c>
      <c r="N84" s="25"/>
      <c r="O84" s="31">
        <v>152710</v>
      </c>
      <c r="P84" s="25"/>
      <c r="Q84" s="1" t="str">
        <f t="shared" si="1"/>
        <v/>
      </c>
      <c r="T84"/>
      <c r="AB84"/>
      <c r="AC84"/>
    </row>
    <row r="85" spans="1:29" hidden="1" x14ac:dyDescent="0.4">
      <c r="B85" s="36" t="s">
        <v>112</v>
      </c>
      <c r="D85" s="32"/>
      <c r="E85" s="30" t="s">
        <v>23</v>
      </c>
      <c r="F85" s="1" t="s">
        <v>57</v>
      </c>
      <c r="I85" s="22"/>
      <c r="J85" s="2"/>
      <c r="K85" s="23"/>
      <c r="L85" s="2"/>
      <c r="M85" s="31">
        <v>0</v>
      </c>
      <c r="N85" s="25"/>
      <c r="O85" s="31"/>
      <c r="P85" s="25"/>
      <c r="Q85" s="1" t="str">
        <f t="shared" si="1"/>
        <v>$</v>
      </c>
      <c r="T85"/>
      <c r="AB85"/>
      <c r="AC85"/>
    </row>
    <row r="86" spans="1:29" x14ac:dyDescent="0.4">
      <c r="D86" s="32"/>
      <c r="I86" s="22"/>
      <c r="J86" s="2"/>
      <c r="K86" s="23"/>
      <c r="L86" s="2"/>
      <c r="M86" s="31"/>
      <c r="N86" s="25"/>
      <c r="O86" s="31"/>
      <c r="P86" s="25"/>
      <c r="Q86" s="1" t="s">
        <v>5</v>
      </c>
      <c r="T86"/>
      <c r="AB86"/>
      <c r="AC86"/>
    </row>
    <row r="87" spans="1:29" ht="15.6" customHeight="1" x14ac:dyDescent="0.55000000000000004">
      <c r="B87" s="36" t="s">
        <v>113</v>
      </c>
      <c r="D87" s="34"/>
      <c r="E87" s="3" t="s">
        <v>114</v>
      </c>
      <c r="I87" s="22"/>
      <c r="J87" s="2"/>
      <c r="K87" s="50"/>
      <c r="L87" s="2"/>
      <c r="M87" s="28">
        <v>32470</v>
      </c>
      <c r="N87" s="25"/>
      <c r="O87" s="28">
        <v>53778</v>
      </c>
      <c r="P87" s="29"/>
      <c r="Q87" s="1" t="str">
        <f t="shared" si="1"/>
        <v/>
      </c>
      <c r="R87" s="2"/>
      <c r="S87" s="4"/>
      <c r="T87"/>
      <c r="AB87"/>
      <c r="AC87"/>
    </row>
    <row r="88" spans="1:29" s="4" customFormat="1" ht="14.45" customHeight="1" x14ac:dyDescent="0.55000000000000004">
      <c r="A88" s="1"/>
      <c r="B88" s="1"/>
      <c r="C88" s="1"/>
      <c r="D88" s="34"/>
      <c r="E88" s="1"/>
      <c r="F88" s="1"/>
      <c r="G88" s="1"/>
      <c r="H88" s="1"/>
      <c r="I88" s="22"/>
      <c r="J88" s="2"/>
      <c r="K88" s="23"/>
      <c r="L88" s="2"/>
      <c r="M88" s="31"/>
      <c r="N88" s="25"/>
      <c r="O88" s="31"/>
      <c r="P88" s="25"/>
      <c r="Q88" s="1" t="s">
        <v>5</v>
      </c>
      <c r="R88" s="1"/>
      <c r="S88" s="1"/>
      <c r="T88"/>
      <c r="U88"/>
      <c r="V88"/>
      <c r="W88"/>
      <c r="X88"/>
      <c r="Y88"/>
      <c r="Z88"/>
      <c r="AA88"/>
      <c r="AB88"/>
      <c r="AC88"/>
    </row>
    <row r="89" spans="1:29" x14ac:dyDescent="0.4">
      <c r="D89" s="34"/>
      <c r="E89" s="3" t="s">
        <v>115</v>
      </c>
      <c r="I89" s="22"/>
      <c r="J89" s="2"/>
      <c r="K89" s="27">
        <v>16</v>
      </c>
      <c r="L89" s="2"/>
      <c r="M89" s="28">
        <f>+SUM(M90)</f>
        <v>4278240</v>
      </c>
      <c r="N89" s="25"/>
      <c r="O89" s="28">
        <f>+SUM(O90)</f>
        <v>3794267</v>
      </c>
      <c r="P89" s="29"/>
      <c r="Q89" s="1" t="str">
        <f t="shared" si="1"/>
        <v/>
      </c>
      <c r="T89"/>
      <c r="AB89"/>
      <c r="AC89"/>
    </row>
    <row r="90" spans="1:29" ht="18" x14ac:dyDescent="0.55000000000000004">
      <c r="A90" s="4"/>
      <c r="B90" s="36" t="s">
        <v>116</v>
      </c>
      <c r="D90" s="32"/>
      <c r="E90" s="30" t="s">
        <v>8</v>
      </c>
      <c r="F90" s="1" t="s">
        <v>117</v>
      </c>
      <c r="I90" s="22"/>
      <c r="J90" s="2"/>
      <c r="K90" s="23"/>
      <c r="L90" s="2"/>
      <c r="M90" s="31">
        <v>4278240</v>
      </c>
      <c r="N90" s="51"/>
      <c r="O90" s="52">
        <v>3794267</v>
      </c>
      <c r="P90" s="51"/>
      <c r="Q90" s="1" t="str">
        <f t="shared" si="1"/>
        <v/>
      </c>
      <c r="T90"/>
      <c r="AB90"/>
      <c r="AC90"/>
    </row>
    <row r="91" spans="1:29" x14ac:dyDescent="0.4">
      <c r="B91" s="2"/>
      <c r="C91" s="2"/>
      <c r="D91" s="37"/>
      <c r="E91" s="53"/>
      <c r="F91" s="53"/>
      <c r="G91" s="53"/>
      <c r="H91" s="53"/>
      <c r="I91" s="54"/>
      <c r="J91" s="2"/>
      <c r="K91" s="40"/>
      <c r="L91" s="2"/>
      <c r="M91" s="55"/>
      <c r="N91" s="51"/>
      <c r="O91" s="55"/>
      <c r="P91" s="51"/>
      <c r="Q91" s="2" t="s">
        <v>5</v>
      </c>
      <c r="T91"/>
      <c r="AB91"/>
      <c r="AC91"/>
    </row>
    <row r="92" spans="1:29" ht="16.5" customHeight="1" thickBot="1" x14ac:dyDescent="0.45">
      <c r="J92" s="2"/>
      <c r="L92" s="2"/>
      <c r="M92" s="51"/>
      <c r="N92" s="51"/>
      <c r="O92" s="51"/>
      <c r="P92" s="51"/>
      <c r="Q92" s="1" t="s">
        <v>5</v>
      </c>
      <c r="T92"/>
      <c r="AB92"/>
      <c r="AC92"/>
    </row>
    <row r="93" spans="1:29" ht="13.5" thickBot="1" x14ac:dyDescent="0.45">
      <c r="B93" s="307"/>
      <c r="C93" s="308"/>
      <c r="D93" s="308" t="s">
        <v>118</v>
      </c>
      <c r="E93" s="308"/>
      <c r="F93" s="308"/>
      <c r="G93" s="308"/>
      <c r="H93" s="308"/>
      <c r="I93" s="309"/>
      <c r="K93" s="56"/>
      <c r="L93" s="51"/>
      <c r="M93" s="56">
        <f>+M50+M8</f>
        <v>75543546</v>
      </c>
      <c r="N93" s="20"/>
      <c r="O93" s="1">
        <f>+O50+O8</f>
        <v>63480252</v>
      </c>
      <c r="P93" s="1"/>
      <c r="Q93" s="1" t="s">
        <v>5</v>
      </c>
      <c r="R93"/>
      <c r="S93"/>
      <c r="T93"/>
      <c r="Y93" s="1"/>
      <c r="Z93" s="1"/>
      <c r="AA93" s="1"/>
    </row>
    <row r="94" spans="1:29" x14ac:dyDescent="0.4">
      <c r="D94" s="58"/>
      <c r="E94" s="58"/>
      <c r="F94" s="58"/>
      <c r="G94" s="58"/>
      <c r="H94" s="58"/>
      <c r="I94" s="58"/>
      <c r="K94" s="59"/>
      <c r="M94" s="59"/>
      <c r="O94" s="59"/>
      <c r="P94" s="59"/>
      <c r="Q94" s="1" t="s">
        <v>5</v>
      </c>
      <c r="T94"/>
      <c r="AB94"/>
      <c r="AC94"/>
    </row>
    <row r="95" spans="1:29" x14ac:dyDescent="0.4">
      <c r="D95" s="58"/>
      <c r="E95" s="58"/>
      <c r="F95" s="58"/>
      <c r="G95" s="58"/>
      <c r="H95" s="58"/>
      <c r="I95" s="58"/>
      <c r="K95" s="302" t="s">
        <v>119</v>
      </c>
      <c r="L95" s="303"/>
      <c r="M95" s="302">
        <v>0</v>
      </c>
      <c r="O95" s="59"/>
      <c r="P95" s="59"/>
      <c r="Q95" s="1" t="s">
        <v>5</v>
      </c>
      <c r="T95"/>
      <c r="AB95"/>
      <c r="AC95"/>
    </row>
    <row r="96" spans="1:29" x14ac:dyDescent="0.4">
      <c r="D96" s="58"/>
      <c r="E96" s="58"/>
      <c r="F96" s="58"/>
      <c r="G96" s="58"/>
      <c r="H96" s="58"/>
      <c r="I96" s="58"/>
      <c r="K96" s="59"/>
      <c r="M96" s="59"/>
      <c r="O96" s="59"/>
      <c r="P96" s="59"/>
      <c r="Q96" s="1" t="s">
        <v>5</v>
      </c>
      <c r="T96"/>
      <c r="AB96"/>
      <c r="AC96"/>
    </row>
    <row r="97" spans="2:17" ht="18" x14ac:dyDescent="0.55000000000000004">
      <c r="B97" s="4"/>
      <c r="C97" s="4"/>
      <c r="D97" s="4" t="str">
        <f>+D4</f>
        <v>BALANCE DE SITUACIÓN</v>
      </c>
      <c r="E97" s="4"/>
      <c r="F97" s="4"/>
      <c r="G97" s="4"/>
      <c r="H97" s="4"/>
      <c r="I97" s="4"/>
      <c r="J97" s="5"/>
      <c r="K97" s="5"/>
      <c r="L97" s="5"/>
      <c r="M97" s="5"/>
      <c r="N97" s="5"/>
      <c r="O97" s="5"/>
      <c r="P97" s="5"/>
      <c r="Q97" s="1" t="s">
        <v>5</v>
      </c>
    </row>
    <row r="98" spans="2:17" x14ac:dyDescent="0.4">
      <c r="J98" s="2"/>
      <c r="K98" s="6"/>
      <c r="L98" s="2"/>
      <c r="M98" s="6"/>
      <c r="N98" s="2"/>
      <c r="O98" s="6"/>
      <c r="P98" s="6"/>
      <c r="Q98" s="1" t="s">
        <v>5</v>
      </c>
    </row>
    <row r="99" spans="2:17" x14ac:dyDescent="0.4">
      <c r="D99" s="7"/>
      <c r="E99" s="8" t="s">
        <v>120</v>
      </c>
      <c r="F99" s="7"/>
      <c r="G99" s="7"/>
      <c r="H99" s="7"/>
      <c r="I99" s="7"/>
      <c r="J99" s="7"/>
      <c r="K99" s="9" t="s">
        <v>2</v>
      </c>
      <c r="L99" s="7"/>
      <c r="M99" s="10">
        <f>+M6</f>
        <v>44926</v>
      </c>
      <c r="N99" s="7"/>
      <c r="O99" s="10">
        <f>+O6</f>
        <v>44561</v>
      </c>
      <c r="P99" s="11"/>
      <c r="Q99" s="1" t="s">
        <v>5</v>
      </c>
    </row>
    <row r="100" spans="2:17" x14ac:dyDescent="0.4">
      <c r="J100" s="2"/>
      <c r="K100" s="12"/>
      <c r="L100" s="2"/>
      <c r="M100" s="13"/>
      <c r="N100" s="2"/>
      <c r="O100" s="13"/>
      <c r="P100" s="13"/>
      <c r="Q100" s="1" t="s">
        <v>5</v>
      </c>
    </row>
    <row r="101" spans="2:17" x14ac:dyDescent="0.4">
      <c r="D101" s="14"/>
      <c r="E101" s="15" t="s">
        <v>121</v>
      </c>
      <c r="F101" s="16"/>
      <c r="G101" s="16"/>
      <c r="H101" s="16"/>
      <c r="I101" s="16"/>
      <c r="J101" s="17"/>
      <c r="K101" s="18"/>
      <c r="L101" s="2"/>
      <c r="M101" s="19">
        <f>+M103+M120+M127</f>
        <v>33860683</v>
      </c>
      <c r="N101" s="2"/>
      <c r="O101" s="19">
        <f>+O103+O120+O127</f>
        <v>31250626</v>
      </c>
      <c r="P101" s="20"/>
      <c r="Q101" s="1" t="str">
        <f t="shared" ref="Q101:Q164" si="2">+IF(AND(M101=0,O101=0),"$","")</f>
        <v/>
      </c>
    </row>
    <row r="102" spans="2:17" x14ac:dyDescent="0.4">
      <c r="C102" s="2"/>
      <c r="D102" s="60"/>
      <c r="E102" s="47"/>
      <c r="F102" s="61"/>
      <c r="G102" s="61"/>
      <c r="H102" s="61"/>
      <c r="I102" s="62"/>
      <c r="K102" s="63"/>
      <c r="M102" s="64"/>
      <c r="N102" s="2"/>
      <c r="O102" s="64"/>
      <c r="P102" s="20"/>
      <c r="Q102" s="1" t="s">
        <v>5</v>
      </c>
    </row>
    <row r="103" spans="2:17" x14ac:dyDescent="0.4">
      <c r="D103" s="26"/>
      <c r="E103" s="3" t="s">
        <v>122</v>
      </c>
      <c r="F103" s="3"/>
      <c r="G103" s="58"/>
      <c r="I103" s="22"/>
      <c r="J103" s="59"/>
      <c r="K103" s="27" t="s">
        <v>123</v>
      </c>
      <c r="L103" s="59"/>
      <c r="M103" s="28">
        <f>+M104+M107+M108+M111+M112+M115+M116+M117+M118</f>
        <v>33871208</v>
      </c>
      <c r="N103" s="2"/>
      <c r="O103" s="28">
        <f>+O104+O107+O108+O111+O112+O115+O116+O117+O118</f>
        <v>30934251</v>
      </c>
      <c r="P103" s="29"/>
      <c r="Q103" s="1" t="str">
        <f t="shared" si="2"/>
        <v/>
      </c>
    </row>
    <row r="104" spans="2:17" x14ac:dyDescent="0.4">
      <c r="D104" s="21"/>
      <c r="E104" s="65" t="s">
        <v>124</v>
      </c>
      <c r="F104" s="43" t="s">
        <v>125</v>
      </c>
      <c r="G104" s="3"/>
      <c r="I104" s="22"/>
      <c r="J104" s="59"/>
      <c r="K104" s="50"/>
      <c r="L104" s="59"/>
      <c r="M104" s="28">
        <f>+SUM(M105:M106)</f>
        <v>612028</v>
      </c>
      <c r="N104" s="2"/>
      <c r="O104" s="28">
        <f>+SUM(O105:O106)</f>
        <v>612028</v>
      </c>
      <c r="P104" s="29"/>
      <c r="Q104" s="1" t="str">
        <f t="shared" si="2"/>
        <v/>
      </c>
    </row>
    <row r="105" spans="2:17" x14ac:dyDescent="0.4">
      <c r="B105" t="s">
        <v>126</v>
      </c>
      <c r="D105" s="21"/>
      <c r="F105" s="30" t="s">
        <v>8</v>
      </c>
      <c r="G105" s="1" t="s">
        <v>127</v>
      </c>
      <c r="I105" s="22"/>
      <c r="K105" s="23"/>
      <c r="M105" s="31">
        <v>612028</v>
      </c>
      <c r="N105" s="2"/>
      <c r="O105" s="31">
        <v>612028</v>
      </c>
      <c r="P105" s="25"/>
      <c r="Q105" s="1" t="str">
        <f t="shared" si="2"/>
        <v/>
      </c>
    </row>
    <row r="106" spans="2:17" hidden="1" x14ac:dyDescent="0.4">
      <c r="B106" t="s">
        <v>128</v>
      </c>
      <c r="D106" s="21"/>
      <c r="F106" s="30" t="s">
        <v>11</v>
      </c>
      <c r="G106" s="1" t="s">
        <v>129</v>
      </c>
      <c r="I106" s="22"/>
      <c r="K106" s="23"/>
      <c r="M106" s="31">
        <v>0</v>
      </c>
      <c r="N106" s="2"/>
      <c r="O106" s="31"/>
      <c r="P106" s="25"/>
      <c r="Q106" s="1" t="str">
        <f t="shared" si="2"/>
        <v>$</v>
      </c>
    </row>
    <row r="107" spans="2:17" x14ac:dyDescent="0.4">
      <c r="B107" s="36" t="s">
        <v>130</v>
      </c>
      <c r="D107" s="21"/>
      <c r="E107" s="65" t="s">
        <v>131</v>
      </c>
      <c r="F107" s="43" t="s">
        <v>132</v>
      </c>
      <c r="G107" s="3"/>
      <c r="I107" s="22"/>
      <c r="J107" s="59"/>
      <c r="K107" s="50"/>
      <c r="L107" s="59"/>
      <c r="M107" s="28">
        <v>26605298</v>
      </c>
      <c r="N107" s="2"/>
      <c r="O107" s="28">
        <v>26605298</v>
      </c>
      <c r="P107" s="29"/>
      <c r="Q107" s="1" t="str">
        <f t="shared" si="2"/>
        <v/>
      </c>
    </row>
    <row r="108" spans="2:17" x14ac:dyDescent="0.4">
      <c r="D108" s="21"/>
      <c r="E108" s="65" t="s">
        <v>133</v>
      </c>
      <c r="F108" s="43" t="s">
        <v>134</v>
      </c>
      <c r="G108" s="3"/>
      <c r="I108" s="22"/>
      <c r="J108" s="59"/>
      <c r="K108" s="50"/>
      <c r="L108" s="59"/>
      <c r="M108" s="28">
        <f>+SUM(M109:M110)</f>
        <v>4307630</v>
      </c>
      <c r="N108" s="29"/>
      <c r="O108" s="28">
        <f>+SUM(O109:O110)</f>
        <v>4315935</v>
      </c>
      <c r="P108" s="29"/>
      <c r="Q108" s="1" t="str">
        <f t="shared" si="2"/>
        <v/>
      </c>
    </row>
    <row r="109" spans="2:17" x14ac:dyDescent="0.4">
      <c r="B109" s="36" t="s">
        <v>135</v>
      </c>
      <c r="D109" s="21"/>
      <c r="F109" s="30" t="s">
        <v>8</v>
      </c>
      <c r="G109" s="1" t="s">
        <v>136</v>
      </c>
      <c r="I109" s="22"/>
      <c r="K109" s="23"/>
      <c r="M109" s="31">
        <v>122406</v>
      </c>
      <c r="N109" s="25"/>
      <c r="O109" s="31">
        <v>118836</v>
      </c>
      <c r="P109" s="25"/>
      <c r="Q109" s="1" t="str">
        <f t="shared" si="2"/>
        <v/>
      </c>
    </row>
    <row r="110" spans="2:17" x14ac:dyDescent="0.4">
      <c r="B110" s="36" t="s">
        <v>137</v>
      </c>
      <c r="D110" s="21"/>
      <c r="F110" s="30" t="s">
        <v>11</v>
      </c>
      <c r="G110" s="1" t="s">
        <v>138</v>
      </c>
      <c r="I110" s="22"/>
      <c r="K110" s="23"/>
      <c r="M110" s="31">
        <v>4185224</v>
      </c>
      <c r="N110" s="25"/>
      <c r="O110" s="31">
        <v>4197099</v>
      </c>
      <c r="P110" s="25"/>
      <c r="Q110" s="1" t="str">
        <f t="shared" si="2"/>
        <v/>
      </c>
    </row>
    <row r="111" spans="2:17" x14ac:dyDescent="0.4">
      <c r="B111" s="36" t="s">
        <v>139</v>
      </c>
      <c r="D111" s="21"/>
      <c r="E111" s="65" t="s">
        <v>140</v>
      </c>
      <c r="F111" s="43" t="s">
        <v>141</v>
      </c>
      <c r="G111" s="3"/>
      <c r="I111" s="22"/>
      <c r="J111" s="59"/>
      <c r="K111" s="50"/>
      <c r="L111" s="59"/>
      <c r="M111" s="28">
        <v>-469752</v>
      </c>
      <c r="N111" s="29"/>
      <c r="O111" s="28">
        <v>-475536</v>
      </c>
      <c r="P111" s="29"/>
      <c r="Q111" s="1" t="str">
        <f t="shared" si="2"/>
        <v/>
      </c>
    </row>
    <row r="112" spans="2:17" x14ac:dyDescent="0.4">
      <c r="D112" s="21"/>
      <c r="E112" s="65" t="s">
        <v>142</v>
      </c>
      <c r="F112" s="43" t="s">
        <v>143</v>
      </c>
      <c r="G112" s="3"/>
      <c r="I112" s="22"/>
      <c r="J112" s="59"/>
      <c r="K112" s="50"/>
      <c r="L112" s="59"/>
      <c r="M112" s="28">
        <f>+SUM(M113:M114)</f>
        <v>-123475</v>
      </c>
      <c r="N112" s="29"/>
      <c r="O112" s="28">
        <f>+SUM(O113:O114)</f>
        <v>-2236036</v>
      </c>
      <c r="P112" s="29"/>
      <c r="Q112" s="1" t="str">
        <f t="shared" si="2"/>
        <v/>
      </c>
    </row>
    <row r="113" spans="2:17" ht="16.5" hidden="1" customHeight="1" x14ac:dyDescent="0.4">
      <c r="B113" s="36" t="s">
        <v>144</v>
      </c>
      <c r="D113" s="21"/>
      <c r="E113" s="65"/>
      <c r="F113" s="30" t="s">
        <v>8</v>
      </c>
      <c r="G113" s="1" t="s">
        <v>145</v>
      </c>
      <c r="I113" s="22"/>
      <c r="J113" s="59"/>
      <c r="K113" s="50"/>
      <c r="L113" s="59"/>
      <c r="M113" s="31">
        <v>0</v>
      </c>
      <c r="N113" s="29"/>
      <c r="O113" s="28"/>
      <c r="P113" s="29"/>
      <c r="Q113" s="1" t="str">
        <f t="shared" si="2"/>
        <v>$</v>
      </c>
    </row>
    <row r="114" spans="2:17" x14ac:dyDescent="0.4">
      <c r="B114" s="36" t="s">
        <v>146</v>
      </c>
      <c r="D114" s="21"/>
      <c r="F114" s="30" t="s">
        <v>11</v>
      </c>
      <c r="G114" s="1" t="s">
        <v>147</v>
      </c>
      <c r="I114" s="22"/>
      <c r="K114" s="23"/>
      <c r="M114" s="31">
        <v>-123475</v>
      </c>
      <c r="N114" s="25"/>
      <c r="O114" s="31">
        <v>-2236036</v>
      </c>
      <c r="P114" s="25"/>
      <c r="Q114" s="1" t="str">
        <f t="shared" si="2"/>
        <v/>
      </c>
    </row>
    <row r="115" spans="2:17" hidden="1" x14ac:dyDescent="0.4">
      <c r="B115" s="36" t="s">
        <v>148</v>
      </c>
      <c r="D115" s="21"/>
      <c r="E115" s="65" t="s">
        <v>149</v>
      </c>
      <c r="F115" s="43" t="s">
        <v>150</v>
      </c>
      <c r="I115" s="22"/>
      <c r="K115" s="23"/>
      <c r="M115" s="28">
        <v>0</v>
      </c>
      <c r="N115" s="25"/>
      <c r="O115" s="31">
        <v>0</v>
      </c>
      <c r="P115" s="25"/>
      <c r="Q115" s="1" t="str">
        <f t="shared" si="2"/>
        <v>$</v>
      </c>
    </row>
    <row r="116" spans="2:17" x14ac:dyDescent="0.4">
      <c r="D116" s="21"/>
      <c r="E116" s="65" t="s">
        <v>151</v>
      </c>
      <c r="F116" s="43" t="s">
        <v>152</v>
      </c>
      <c r="I116" s="22"/>
      <c r="J116" s="59"/>
      <c r="K116" s="50"/>
      <c r="L116" s="59"/>
      <c r="M116" s="28">
        <f>+PL!M93</f>
        <v>2939479</v>
      </c>
      <c r="N116" s="29"/>
      <c r="O116" s="28">
        <f>+PL!O93</f>
        <v>2112562</v>
      </c>
      <c r="P116" s="29"/>
      <c r="Q116" s="1" t="str">
        <f t="shared" si="2"/>
        <v/>
      </c>
    </row>
    <row r="117" spans="2:17" hidden="1" x14ac:dyDescent="0.4">
      <c r="B117" s="36" t="s">
        <v>153</v>
      </c>
      <c r="D117" s="21"/>
      <c r="E117" s="65" t="s">
        <v>154</v>
      </c>
      <c r="F117" s="43" t="s">
        <v>155</v>
      </c>
      <c r="I117" s="22"/>
      <c r="J117" s="59"/>
      <c r="K117" s="50"/>
      <c r="L117" s="59"/>
      <c r="M117" s="31">
        <v>0</v>
      </c>
      <c r="N117" s="29"/>
      <c r="O117" s="28">
        <v>0</v>
      </c>
      <c r="P117" s="29"/>
      <c r="Q117" s="1" t="str">
        <f t="shared" si="2"/>
        <v>$</v>
      </c>
    </row>
    <row r="118" spans="2:17" hidden="1" x14ac:dyDescent="0.4">
      <c r="B118" s="36" t="s">
        <v>156</v>
      </c>
      <c r="D118" s="21"/>
      <c r="E118" s="65" t="s">
        <v>157</v>
      </c>
      <c r="F118" s="43" t="s">
        <v>158</v>
      </c>
      <c r="I118" s="22"/>
      <c r="J118" s="59"/>
      <c r="K118" s="50"/>
      <c r="L118" s="59"/>
      <c r="M118" s="31">
        <v>0</v>
      </c>
      <c r="N118" s="29"/>
      <c r="O118" s="28">
        <v>0</v>
      </c>
      <c r="P118" s="29"/>
      <c r="Q118" s="1" t="str">
        <f t="shared" si="2"/>
        <v>$</v>
      </c>
    </row>
    <row r="119" spans="2:17" x14ac:dyDescent="0.4">
      <c r="D119" s="21"/>
      <c r="F119" s="43"/>
      <c r="I119" s="22"/>
      <c r="J119" s="59"/>
      <c r="K119" s="50"/>
      <c r="L119" s="59"/>
      <c r="M119" s="28"/>
      <c r="N119" s="29"/>
      <c r="O119" s="28"/>
      <c r="P119" s="29"/>
      <c r="Q119" s="1" t="s">
        <v>5</v>
      </c>
    </row>
    <row r="120" spans="2:17" x14ac:dyDescent="0.4">
      <c r="D120" s="26"/>
      <c r="E120" s="3" t="s">
        <v>159</v>
      </c>
      <c r="F120" s="66"/>
      <c r="I120" s="22"/>
      <c r="J120" s="59"/>
      <c r="K120" s="50"/>
      <c r="L120" s="59"/>
      <c r="M120" s="28">
        <f>+SUM(M121:M125)</f>
        <v>-47867</v>
      </c>
      <c r="N120" s="29"/>
      <c r="O120" s="28">
        <f>+SUM(O121:O125)</f>
        <v>-47867</v>
      </c>
      <c r="P120" s="29"/>
      <c r="Q120" s="1" t="str">
        <f t="shared" si="2"/>
        <v/>
      </c>
    </row>
    <row r="121" spans="2:17" hidden="1" x14ac:dyDescent="0.4">
      <c r="B121" s="1" t="s">
        <v>160</v>
      </c>
      <c r="D121" s="26"/>
      <c r="E121" s="3"/>
      <c r="F121" s="65" t="s">
        <v>124</v>
      </c>
      <c r="G121" s="43" t="s">
        <v>161</v>
      </c>
      <c r="I121" s="22"/>
      <c r="J121" s="59"/>
      <c r="K121" s="50"/>
      <c r="L121" s="59"/>
      <c r="M121" s="31">
        <v>0</v>
      </c>
      <c r="N121" s="29"/>
      <c r="O121" s="28"/>
      <c r="P121" s="29"/>
      <c r="Q121" s="1" t="str">
        <f t="shared" si="2"/>
        <v>$</v>
      </c>
    </row>
    <row r="122" spans="2:17" hidden="1" x14ac:dyDescent="0.4">
      <c r="B122" s="1" t="s">
        <v>162</v>
      </c>
      <c r="D122" s="26"/>
      <c r="E122" s="3"/>
      <c r="F122" s="65" t="s">
        <v>131</v>
      </c>
      <c r="G122" s="43" t="s">
        <v>163</v>
      </c>
      <c r="I122" s="22"/>
      <c r="J122" s="59"/>
      <c r="K122" s="50"/>
      <c r="L122" s="59"/>
      <c r="M122" s="31">
        <v>0</v>
      </c>
      <c r="N122" s="29"/>
      <c r="O122" s="28"/>
      <c r="P122" s="29"/>
      <c r="Q122" s="1" t="str">
        <f t="shared" si="2"/>
        <v>$</v>
      </c>
    </row>
    <row r="123" spans="2:17" hidden="1" x14ac:dyDescent="0.4">
      <c r="B123" s="1" t="s">
        <v>164</v>
      </c>
      <c r="D123" s="26"/>
      <c r="E123" s="3"/>
      <c r="F123" s="65" t="s">
        <v>133</v>
      </c>
      <c r="G123" s="43" t="s">
        <v>165</v>
      </c>
      <c r="I123" s="22"/>
      <c r="J123" s="59"/>
      <c r="K123" s="50"/>
      <c r="L123" s="59"/>
      <c r="M123" s="31">
        <v>0</v>
      </c>
      <c r="N123" s="29"/>
      <c r="O123" s="28"/>
      <c r="P123" s="29"/>
      <c r="Q123" s="1" t="str">
        <f t="shared" si="2"/>
        <v>$</v>
      </c>
    </row>
    <row r="124" spans="2:17" x14ac:dyDescent="0.4">
      <c r="B124" s="1" t="s">
        <v>166</v>
      </c>
      <c r="D124" s="21"/>
      <c r="F124" s="65" t="s">
        <v>140</v>
      </c>
      <c r="G124" s="43" t="s">
        <v>167</v>
      </c>
      <c r="I124" s="22"/>
      <c r="K124" s="23"/>
      <c r="M124" s="31">
        <v>-47867</v>
      </c>
      <c r="N124" s="25"/>
      <c r="O124" s="31">
        <v>-47867</v>
      </c>
      <c r="P124" s="25"/>
      <c r="Q124" s="1" t="str">
        <f t="shared" si="2"/>
        <v/>
      </c>
    </row>
    <row r="125" spans="2:17" hidden="1" x14ac:dyDescent="0.4">
      <c r="B125" s="1" t="s">
        <v>168</v>
      </c>
      <c r="D125" s="21"/>
      <c r="F125" s="65" t="s">
        <v>142</v>
      </c>
      <c r="G125" s="43" t="s">
        <v>169</v>
      </c>
      <c r="I125" s="22"/>
      <c r="K125" s="23"/>
      <c r="M125" s="31">
        <v>0</v>
      </c>
      <c r="N125" s="25"/>
      <c r="O125" s="31"/>
      <c r="P125" s="25"/>
      <c r="Q125" s="1" t="str">
        <f t="shared" si="2"/>
        <v>$</v>
      </c>
    </row>
    <row r="126" spans="2:17" ht="16.5" customHeight="1" x14ac:dyDescent="0.4">
      <c r="D126" s="21"/>
      <c r="F126" s="66"/>
      <c r="I126" s="22"/>
      <c r="K126" s="23"/>
      <c r="M126" s="31"/>
      <c r="N126" s="25"/>
      <c r="O126" s="31"/>
      <c r="P126" s="25"/>
      <c r="Q126" s="1" t="s">
        <v>5</v>
      </c>
    </row>
    <row r="127" spans="2:17" ht="12" customHeight="1" x14ac:dyDescent="0.4">
      <c r="B127" s="36" t="s">
        <v>170</v>
      </c>
      <c r="D127" s="26"/>
      <c r="E127" s="3" t="s">
        <v>171</v>
      </c>
      <c r="I127" s="22"/>
      <c r="J127" s="59"/>
      <c r="K127" s="27">
        <v>15</v>
      </c>
      <c r="L127" s="59"/>
      <c r="M127" s="28">
        <v>37342</v>
      </c>
      <c r="N127" s="29"/>
      <c r="O127" s="28">
        <v>364242</v>
      </c>
      <c r="P127" s="29"/>
      <c r="Q127" s="1" t="str">
        <f t="shared" si="2"/>
        <v/>
      </c>
    </row>
    <row r="128" spans="2:17" ht="12" customHeight="1" x14ac:dyDescent="0.4">
      <c r="D128" s="67"/>
      <c r="E128" s="68"/>
      <c r="F128" s="38"/>
      <c r="G128" s="38"/>
      <c r="H128" s="38"/>
      <c r="I128" s="39"/>
      <c r="K128" s="40"/>
      <c r="M128" s="69"/>
      <c r="N128" s="25"/>
      <c r="O128" s="69"/>
      <c r="P128" s="25"/>
      <c r="Q128" s="1" t="s">
        <v>5</v>
      </c>
    </row>
    <row r="129" spans="2:17" ht="12" hidden="1" customHeight="1" x14ac:dyDescent="0.4">
      <c r="K129" s="44"/>
      <c r="M129" s="25"/>
      <c r="N129" s="25"/>
      <c r="O129" s="25"/>
      <c r="P129" s="25"/>
      <c r="Q129" s="1" t="s">
        <v>70</v>
      </c>
    </row>
    <row r="130" spans="2:17" ht="12" customHeight="1" x14ac:dyDescent="0.4">
      <c r="K130" s="44"/>
      <c r="M130" s="25"/>
      <c r="N130" s="25"/>
      <c r="O130" s="25"/>
      <c r="P130" s="25"/>
      <c r="Q130" s="1" t="s">
        <v>5</v>
      </c>
    </row>
    <row r="131" spans="2:17" ht="12" customHeight="1" x14ac:dyDescent="0.4">
      <c r="D131" s="14"/>
      <c r="E131" s="15" t="s">
        <v>172</v>
      </c>
      <c r="F131" s="16"/>
      <c r="G131" s="16"/>
      <c r="H131" s="16"/>
      <c r="I131" s="16"/>
      <c r="J131" s="17"/>
      <c r="K131" s="18"/>
      <c r="L131" s="2"/>
      <c r="M131" s="45">
        <f>+M133+M139+M146+M148</f>
        <v>12205298</v>
      </c>
      <c r="N131" s="25"/>
      <c r="O131" s="45">
        <f>+O133+O139+O146+O148</f>
        <v>8675023</v>
      </c>
      <c r="P131" s="29"/>
      <c r="Q131" s="1" t="str">
        <f t="shared" si="2"/>
        <v/>
      </c>
    </row>
    <row r="132" spans="2:17" ht="12" customHeight="1" x14ac:dyDescent="0.4">
      <c r="D132" s="46"/>
      <c r="E132" s="47"/>
      <c r="F132" s="47"/>
      <c r="G132" s="47"/>
      <c r="H132" s="47"/>
      <c r="I132" s="48"/>
      <c r="K132" s="49"/>
      <c r="M132" s="24"/>
      <c r="N132" s="25"/>
      <c r="O132" s="24"/>
      <c r="P132" s="25"/>
      <c r="Q132" s="1" t="s">
        <v>5</v>
      </c>
    </row>
    <row r="133" spans="2:17" ht="12" hidden="1" customHeight="1" x14ac:dyDescent="0.4">
      <c r="D133" s="21"/>
      <c r="E133" s="65" t="s">
        <v>124</v>
      </c>
      <c r="F133" s="43" t="s">
        <v>173</v>
      </c>
      <c r="I133" s="22"/>
      <c r="K133" s="23"/>
      <c r="M133" s="31">
        <f>+SUM(M134:M137)</f>
        <v>0</v>
      </c>
      <c r="N133" s="25"/>
      <c r="O133" s="31">
        <f>+SUM(O134:O137)</f>
        <v>0</v>
      </c>
      <c r="P133" s="25"/>
      <c r="Q133" s="1" t="str">
        <f t="shared" si="2"/>
        <v>$</v>
      </c>
    </row>
    <row r="134" spans="2:17" ht="12" hidden="1" customHeight="1" x14ac:dyDescent="0.4">
      <c r="B134" s="36" t="s">
        <v>174</v>
      </c>
      <c r="D134" s="21"/>
      <c r="E134" s="30" t="s">
        <v>8</v>
      </c>
      <c r="F134" s="1" t="s">
        <v>175</v>
      </c>
      <c r="I134" s="22"/>
      <c r="K134" s="23"/>
      <c r="M134" s="31">
        <v>0</v>
      </c>
      <c r="N134" s="25"/>
      <c r="O134" s="31"/>
      <c r="P134" s="25"/>
      <c r="Q134" s="1" t="str">
        <f t="shared" si="2"/>
        <v>$</v>
      </c>
    </row>
    <row r="135" spans="2:17" ht="12" hidden="1" customHeight="1" x14ac:dyDescent="0.4">
      <c r="B135" s="36" t="s">
        <v>176</v>
      </c>
      <c r="D135" s="21"/>
      <c r="E135" s="30" t="s">
        <v>11</v>
      </c>
      <c r="F135" s="1" t="s">
        <v>177</v>
      </c>
      <c r="I135" s="22"/>
      <c r="K135" s="23"/>
      <c r="M135" s="31">
        <v>0</v>
      </c>
      <c r="N135" s="25"/>
      <c r="O135" s="31"/>
      <c r="P135" s="25"/>
      <c r="Q135" s="1" t="str">
        <f t="shared" si="2"/>
        <v>$</v>
      </c>
    </row>
    <row r="136" spans="2:17" ht="12" hidden="1" customHeight="1" x14ac:dyDescent="0.4">
      <c r="B136" s="36" t="s">
        <v>178</v>
      </c>
      <c r="D136" s="21"/>
      <c r="E136" s="30" t="s">
        <v>14</v>
      </c>
      <c r="F136" s="1" t="s">
        <v>179</v>
      </c>
      <c r="I136" s="22"/>
      <c r="K136" s="23"/>
      <c r="M136" s="31">
        <v>0</v>
      </c>
      <c r="N136" s="25"/>
      <c r="O136" s="31"/>
      <c r="P136" s="25"/>
      <c r="Q136" s="1" t="str">
        <f t="shared" si="2"/>
        <v>$</v>
      </c>
    </row>
    <row r="137" spans="2:17" ht="12" hidden="1" customHeight="1" x14ac:dyDescent="0.4">
      <c r="B137" s="36" t="s">
        <v>180</v>
      </c>
      <c r="D137" s="21"/>
      <c r="E137" s="30" t="s">
        <v>17</v>
      </c>
      <c r="F137" s="1" t="s">
        <v>181</v>
      </c>
      <c r="I137" s="22"/>
      <c r="K137" s="23"/>
      <c r="M137" s="31">
        <v>0</v>
      </c>
      <c r="N137" s="25"/>
      <c r="O137" s="31"/>
      <c r="P137" s="25"/>
      <c r="Q137" s="1" t="str">
        <f t="shared" si="2"/>
        <v>$</v>
      </c>
    </row>
    <row r="138" spans="2:17" ht="12" hidden="1" customHeight="1" x14ac:dyDescent="0.4">
      <c r="D138" s="21"/>
      <c r="I138" s="22"/>
      <c r="K138" s="23"/>
      <c r="M138" s="31"/>
      <c r="N138" s="25"/>
      <c r="O138" s="31"/>
      <c r="P138" s="25"/>
      <c r="Q138" s="1" t="s">
        <v>70</v>
      </c>
    </row>
    <row r="139" spans="2:17" ht="12" customHeight="1" x14ac:dyDescent="0.4">
      <c r="D139" s="21"/>
      <c r="E139" s="3" t="s">
        <v>182</v>
      </c>
      <c r="I139" s="22"/>
      <c r="J139" s="59"/>
      <c r="K139" s="27">
        <v>8</v>
      </c>
      <c r="L139" s="59"/>
      <c r="M139" s="28">
        <f>+SUM(M140:M144)</f>
        <v>11897479</v>
      </c>
      <c r="N139" s="25"/>
      <c r="O139" s="28">
        <f>+SUM(O140:O144)</f>
        <v>8273199</v>
      </c>
      <c r="P139" s="29"/>
      <c r="Q139" s="1" t="str">
        <f t="shared" si="2"/>
        <v/>
      </c>
    </row>
    <row r="140" spans="2:17" ht="12" hidden="1" customHeight="1" x14ac:dyDescent="0.4">
      <c r="B140" s="36" t="s">
        <v>183</v>
      </c>
      <c r="D140" s="21"/>
      <c r="E140" s="30" t="s">
        <v>8</v>
      </c>
      <c r="F140" s="1" t="s">
        <v>184</v>
      </c>
      <c r="I140" s="22"/>
      <c r="J140" s="59"/>
      <c r="K140" s="27"/>
      <c r="L140" s="59"/>
      <c r="M140" s="31">
        <v>0</v>
      </c>
      <c r="N140" s="25"/>
      <c r="O140" s="28"/>
      <c r="P140" s="29"/>
      <c r="Q140" s="1" t="str">
        <f t="shared" si="2"/>
        <v>$</v>
      </c>
    </row>
    <row r="141" spans="2:17" ht="12" customHeight="1" x14ac:dyDescent="0.4">
      <c r="B141" s="36" t="s">
        <v>185</v>
      </c>
      <c r="D141" s="21"/>
      <c r="E141" s="30" t="s">
        <v>11</v>
      </c>
      <c r="F141" s="70" t="s">
        <v>186</v>
      </c>
      <c r="I141" s="22"/>
      <c r="K141" s="23"/>
      <c r="M141" s="31">
        <v>10384953</v>
      </c>
      <c r="N141" s="25"/>
      <c r="O141" s="31">
        <v>5922000</v>
      </c>
      <c r="P141" s="25"/>
      <c r="Q141" s="1" t="str">
        <f t="shared" si="2"/>
        <v/>
      </c>
    </row>
    <row r="142" spans="2:17" ht="12" customHeight="1" x14ac:dyDescent="0.4">
      <c r="B142" s="36" t="s">
        <v>187</v>
      </c>
      <c r="D142" s="21"/>
      <c r="E142" s="30" t="s">
        <v>14</v>
      </c>
      <c r="F142" s="70" t="s">
        <v>188</v>
      </c>
      <c r="I142" s="22"/>
      <c r="K142" s="23"/>
      <c r="M142" s="31">
        <v>1323759</v>
      </c>
      <c r="N142" s="25"/>
      <c r="O142" s="31">
        <v>2085872</v>
      </c>
      <c r="P142" s="25"/>
      <c r="Q142" s="1" t="str">
        <f t="shared" si="2"/>
        <v/>
      </c>
    </row>
    <row r="143" spans="2:17" ht="12" hidden="1" customHeight="1" x14ac:dyDescent="0.4">
      <c r="B143" s="36" t="s">
        <v>189</v>
      </c>
      <c r="D143" s="21"/>
      <c r="E143" s="30" t="s">
        <v>17</v>
      </c>
      <c r="F143" s="70" t="s">
        <v>53</v>
      </c>
      <c r="I143" s="22"/>
      <c r="K143" s="23"/>
      <c r="M143" s="31">
        <v>0</v>
      </c>
      <c r="N143" s="25"/>
      <c r="O143" s="31"/>
      <c r="P143" s="25"/>
      <c r="Q143" s="1" t="str">
        <f t="shared" si="2"/>
        <v>$</v>
      </c>
    </row>
    <row r="144" spans="2:17" ht="12" customHeight="1" x14ac:dyDescent="0.4">
      <c r="B144" s="36" t="s">
        <v>190</v>
      </c>
      <c r="D144" s="21"/>
      <c r="E144" s="30" t="s">
        <v>20</v>
      </c>
      <c r="F144" s="70" t="s">
        <v>191</v>
      </c>
      <c r="I144" s="22"/>
      <c r="K144" s="23"/>
      <c r="M144" s="31">
        <v>188767</v>
      </c>
      <c r="N144" s="25"/>
      <c r="O144" s="31">
        <v>265327</v>
      </c>
      <c r="P144" s="25"/>
      <c r="Q144" s="1" t="str">
        <f t="shared" si="2"/>
        <v/>
      </c>
    </row>
    <row r="145" spans="2:17" hidden="1" x14ac:dyDescent="0.4">
      <c r="D145" s="26"/>
      <c r="E145" s="58"/>
      <c r="F145" s="43"/>
      <c r="G145" s="3"/>
      <c r="H145" s="3"/>
      <c r="I145" s="71"/>
      <c r="J145" s="59"/>
      <c r="K145" s="50"/>
      <c r="L145" s="59"/>
      <c r="M145" s="28"/>
      <c r="N145" s="29"/>
      <c r="O145" s="28"/>
      <c r="P145" s="29"/>
      <c r="Q145" s="1" t="s">
        <v>70</v>
      </c>
    </row>
    <row r="146" spans="2:17" hidden="1" x14ac:dyDescent="0.4">
      <c r="B146" s="36" t="s">
        <v>192</v>
      </c>
      <c r="D146" s="26"/>
      <c r="E146" s="43" t="s">
        <v>193</v>
      </c>
      <c r="F146" s="3"/>
      <c r="G146" s="3"/>
      <c r="H146" s="3"/>
      <c r="I146" s="71"/>
      <c r="J146" s="59"/>
      <c r="K146" s="72"/>
      <c r="L146" s="59"/>
      <c r="M146" s="31">
        <v>0</v>
      </c>
      <c r="N146" s="29"/>
      <c r="O146" s="28">
        <v>0</v>
      </c>
      <c r="P146" s="29"/>
      <c r="Q146" s="1" t="str">
        <f t="shared" si="2"/>
        <v>$</v>
      </c>
    </row>
    <row r="147" spans="2:17" x14ac:dyDescent="0.4">
      <c r="D147" s="26"/>
      <c r="E147" s="43"/>
      <c r="F147" s="3"/>
      <c r="G147" s="3"/>
      <c r="H147" s="3"/>
      <c r="I147" s="71"/>
      <c r="J147" s="59"/>
      <c r="K147" s="50"/>
      <c r="L147" s="59"/>
      <c r="M147" s="28"/>
      <c r="N147" s="29"/>
      <c r="O147" s="28"/>
      <c r="P147" s="29"/>
      <c r="Q147" s="1" t="s">
        <v>5</v>
      </c>
    </row>
    <row r="148" spans="2:17" x14ac:dyDescent="0.4">
      <c r="B148" s="36" t="s">
        <v>194</v>
      </c>
      <c r="D148" s="26"/>
      <c r="E148" s="43" t="s">
        <v>195</v>
      </c>
      <c r="F148" s="3"/>
      <c r="G148" s="3"/>
      <c r="H148" s="3"/>
      <c r="I148" s="71"/>
      <c r="J148" s="59"/>
      <c r="K148" s="27">
        <v>11</v>
      </c>
      <c r="L148" s="59"/>
      <c r="M148" s="28">
        <v>307819</v>
      </c>
      <c r="N148" s="29"/>
      <c r="O148" s="28">
        <v>401824</v>
      </c>
      <c r="P148" s="29"/>
      <c r="Q148" s="1" t="str">
        <f t="shared" si="2"/>
        <v/>
      </c>
    </row>
    <row r="149" spans="2:17" x14ac:dyDescent="0.4">
      <c r="D149" s="73"/>
      <c r="E149" s="74"/>
      <c r="F149" s="75"/>
      <c r="G149" s="75"/>
      <c r="H149" s="75"/>
      <c r="I149" s="76"/>
      <c r="J149" s="2"/>
      <c r="K149" s="77"/>
      <c r="L149" s="2"/>
      <c r="M149" s="78"/>
      <c r="N149" s="25"/>
      <c r="O149" s="78"/>
      <c r="P149" s="29"/>
      <c r="Q149" s="1" t="s">
        <v>5</v>
      </c>
    </row>
    <row r="150" spans="2:17" hidden="1" x14ac:dyDescent="0.4">
      <c r="J150" s="2"/>
      <c r="L150" s="2"/>
      <c r="M150" s="25"/>
      <c r="N150" s="25"/>
      <c r="O150" s="25"/>
      <c r="P150" s="25"/>
      <c r="Q150" s="1" t="s">
        <v>70</v>
      </c>
    </row>
    <row r="151" spans="2:17" x14ac:dyDescent="0.4">
      <c r="K151" s="44"/>
      <c r="M151" s="25"/>
      <c r="N151" s="25"/>
      <c r="O151" s="25"/>
      <c r="P151" s="25"/>
      <c r="Q151" s="1" t="s">
        <v>5</v>
      </c>
    </row>
    <row r="152" spans="2:17" x14ac:dyDescent="0.4">
      <c r="D152" s="14"/>
      <c r="E152" s="15" t="s">
        <v>196</v>
      </c>
      <c r="F152" s="16"/>
      <c r="G152" s="16"/>
      <c r="H152" s="16"/>
      <c r="I152" s="16"/>
      <c r="J152" s="17"/>
      <c r="K152" s="18"/>
      <c r="L152" s="2"/>
      <c r="M152" s="45">
        <f>+M154+M156+M160+M167+M169+M178</f>
        <v>29477565</v>
      </c>
      <c r="N152" s="25"/>
      <c r="O152" s="45">
        <f>+O154+O156+O160+O167+O169+O178</f>
        <v>23554603</v>
      </c>
      <c r="P152" s="29"/>
      <c r="Q152" s="1" t="str">
        <f t="shared" si="2"/>
        <v/>
      </c>
    </row>
    <row r="153" spans="2:17" x14ac:dyDescent="0.4">
      <c r="D153" s="46"/>
      <c r="E153" s="47"/>
      <c r="F153" s="47"/>
      <c r="G153" s="47"/>
      <c r="H153" s="47"/>
      <c r="I153" s="48"/>
      <c r="K153" s="49"/>
      <c r="M153" s="24"/>
      <c r="N153" s="25"/>
      <c r="O153" s="24"/>
      <c r="P153" s="25"/>
      <c r="Q153" s="1" t="s">
        <v>5</v>
      </c>
    </row>
    <row r="154" spans="2:17" hidden="1" x14ac:dyDescent="0.4">
      <c r="B154" s="36" t="s">
        <v>197</v>
      </c>
      <c r="D154" s="21"/>
      <c r="E154" s="3" t="s">
        <v>198</v>
      </c>
      <c r="I154" s="22"/>
      <c r="K154" s="23"/>
      <c r="M154" s="31">
        <v>0</v>
      </c>
      <c r="N154" s="25"/>
      <c r="O154" s="31"/>
      <c r="P154" s="25"/>
      <c r="Q154" s="1" t="str">
        <f t="shared" si="2"/>
        <v>$</v>
      </c>
    </row>
    <row r="155" spans="2:17" hidden="1" x14ac:dyDescent="0.4">
      <c r="D155" s="21"/>
      <c r="I155" s="22"/>
      <c r="K155" s="23"/>
      <c r="M155" s="31"/>
      <c r="N155" s="25"/>
      <c r="O155" s="31"/>
      <c r="P155" s="25"/>
      <c r="Q155" s="1" t="s">
        <v>70</v>
      </c>
    </row>
    <row r="156" spans="2:17" x14ac:dyDescent="0.4">
      <c r="D156" s="21"/>
      <c r="E156" s="3" t="s">
        <v>199</v>
      </c>
      <c r="I156" s="22"/>
      <c r="K156" s="27">
        <v>13</v>
      </c>
      <c r="M156" s="28">
        <f>+SUM(M157:M158)</f>
        <v>7204</v>
      </c>
      <c r="N156" s="25"/>
      <c r="O156" s="28">
        <f>+SUM(O157:O158)</f>
        <v>7204</v>
      </c>
      <c r="P156" s="29"/>
      <c r="Q156" s="1" t="str">
        <f t="shared" si="2"/>
        <v/>
      </c>
    </row>
    <row r="157" spans="2:17" hidden="1" x14ac:dyDescent="0.4">
      <c r="B157" s="36" t="s">
        <v>200</v>
      </c>
      <c r="D157" s="21"/>
      <c r="E157" s="30" t="s">
        <v>8</v>
      </c>
      <c r="F157" s="1" t="s">
        <v>201</v>
      </c>
      <c r="I157" s="22"/>
      <c r="K157" s="27"/>
      <c r="M157" s="31">
        <v>0</v>
      </c>
      <c r="N157" s="25"/>
      <c r="O157" s="28"/>
      <c r="P157" s="29"/>
      <c r="Q157" s="1" t="str">
        <f t="shared" si="2"/>
        <v>$</v>
      </c>
    </row>
    <row r="158" spans="2:17" x14ac:dyDescent="0.4">
      <c r="B158" s="36" t="s">
        <v>202</v>
      </c>
      <c r="D158" s="21"/>
      <c r="E158" s="30" t="s">
        <v>11</v>
      </c>
      <c r="F158" s="1" t="s">
        <v>203</v>
      </c>
      <c r="I158" s="22"/>
      <c r="K158" s="27"/>
      <c r="M158" s="31">
        <v>7204</v>
      </c>
      <c r="N158" s="25"/>
      <c r="O158" s="31">
        <v>7204</v>
      </c>
      <c r="P158" s="29"/>
      <c r="Q158" s="1" t="str">
        <f t="shared" si="2"/>
        <v/>
      </c>
    </row>
    <row r="159" spans="2:17" x14ac:dyDescent="0.4">
      <c r="D159" s="21"/>
      <c r="E159" s="3"/>
      <c r="I159" s="22"/>
      <c r="K159" s="23"/>
      <c r="M159" s="31"/>
      <c r="N159" s="25"/>
      <c r="O159" s="31"/>
      <c r="P159" s="25"/>
      <c r="Q159" s="1" t="s">
        <v>5</v>
      </c>
    </row>
    <row r="160" spans="2:17" x14ac:dyDescent="0.4">
      <c r="D160" s="21"/>
      <c r="E160" s="3" t="s">
        <v>204</v>
      </c>
      <c r="I160" s="22"/>
      <c r="J160" s="59"/>
      <c r="K160" s="27">
        <v>8</v>
      </c>
      <c r="L160" s="59"/>
      <c r="M160" s="28">
        <f>+SUM(M161:M165)</f>
        <v>7992752</v>
      </c>
      <c r="N160" s="25"/>
      <c r="O160" s="28">
        <f>+SUM(O161:O165)</f>
        <v>8943850</v>
      </c>
      <c r="P160" s="29"/>
      <c r="Q160" s="1" t="str">
        <f t="shared" si="2"/>
        <v/>
      </c>
    </row>
    <row r="161" spans="2:19" hidden="1" x14ac:dyDescent="0.4">
      <c r="B161" s="36" t="s">
        <v>205</v>
      </c>
      <c r="D161" s="21"/>
      <c r="E161" s="30" t="s">
        <v>8</v>
      </c>
      <c r="F161" s="1" t="s">
        <v>184</v>
      </c>
      <c r="I161" s="22"/>
      <c r="J161" s="59"/>
      <c r="K161" s="27"/>
      <c r="L161" s="59"/>
      <c r="M161" s="31">
        <v>0</v>
      </c>
      <c r="N161" s="25"/>
      <c r="O161" s="28"/>
      <c r="P161" s="29"/>
      <c r="Q161" s="1" t="str">
        <f t="shared" si="2"/>
        <v>$</v>
      </c>
    </row>
    <row r="162" spans="2:19" x14ac:dyDescent="0.4">
      <c r="B162" s="36" t="s">
        <v>206</v>
      </c>
      <c r="D162" s="21"/>
      <c r="E162" s="30" t="s">
        <v>11</v>
      </c>
      <c r="F162" s="1" t="s">
        <v>186</v>
      </c>
      <c r="I162" s="22"/>
      <c r="K162" s="23"/>
      <c r="M162" s="31">
        <v>6254564</v>
      </c>
      <c r="N162" s="25"/>
      <c r="O162" s="31">
        <v>7170050</v>
      </c>
      <c r="P162" s="25"/>
      <c r="Q162" s="1" t="str">
        <f t="shared" si="2"/>
        <v/>
      </c>
    </row>
    <row r="163" spans="2:19" x14ac:dyDescent="0.4">
      <c r="B163" s="36" t="s">
        <v>207</v>
      </c>
      <c r="D163" s="21"/>
      <c r="E163" s="30" t="s">
        <v>14</v>
      </c>
      <c r="F163" s="1" t="s">
        <v>188</v>
      </c>
      <c r="I163" s="22"/>
      <c r="K163" s="23"/>
      <c r="M163" s="31">
        <v>762522</v>
      </c>
      <c r="N163" s="51"/>
      <c r="O163" s="52">
        <v>767990</v>
      </c>
      <c r="P163" s="51"/>
      <c r="Q163" s="1" t="str">
        <f t="shared" si="2"/>
        <v/>
      </c>
    </row>
    <row r="164" spans="2:19" hidden="1" x14ac:dyDescent="0.4">
      <c r="B164" s="36" t="s">
        <v>208</v>
      </c>
      <c r="D164" s="21"/>
      <c r="E164" s="30" t="s">
        <v>17</v>
      </c>
      <c r="F164" s="1" t="s">
        <v>53</v>
      </c>
      <c r="I164" s="22"/>
      <c r="K164" s="23"/>
      <c r="M164" s="31">
        <v>0</v>
      </c>
      <c r="N164" s="51"/>
      <c r="O164" s="52"/>
      <c r="P164" s="51"/>
      <c r="Q164" s="1" t="str">
        <f t="shared" si="2"/>
        <v>$</v>
      </c>
    </row>
    <row r="165" spans="2:19" x14ac:dyDescent="0.4">
      <c r="B165" s="36" t="s">
        <v>209</v>
      </c>
      <c r="D165" s="21"/>
      <c r="E165" s="30" t="s">
        <v>20</v>
      </c>
      <c r="F165" s="1" t="s">
        <v>191</v>
      </c>
      <c r="I165" s="22"/>
      <c r="K165" s="23"/>
      <c r="M165" s="31">
        <v>975666</v>
      </c>
      <c r="N165" s="25"/>
      <c r="O165" s="31">
        <v>1005810</v>
      </c>
      <c r="P165" s="25"/>
      <c r="Q165" s="1" t="str">
        <f t="shared" ref="Q165:Q178" si="3">+IF(AND(M165=0,O165=0),"$","")</f>
        <v/>
      </c>
    </row>
    <row r="166" spans="2:19" x14ac:dyDescent="0.4">
      <c r="D166" s="21"/>
      <c r="E166" s="66"/>
      <c r="I166" s="22"/>
      <c r="K166" s="23"/>
      <c r="M166" s="31"/>
      <c r="N166" s="25"/>
      <c r="O166" s="31"/>
      <c r="P166" s="25"/>
      <c r="Q166" s="1" t="s">
        <v>5</v>
      </c>
    </row>
    <row r="167" spans="2:19" x14ac:dyDescent="0.4">
      <c r="B167" s="36" t="s">
        <v>210</v>
      </c>
      <c r="D167" s="21"/>
      <c r="E167" s="43" t="s">
        <v>211</v>
      </c>
      <c r="F167" s="70"/>
      <c r="I167" s="22"/>
      <c r="J167" s="59"/>
      <c r="K167" s="27">
        <v>8</v>
      </c>
      <c r="L167" s="59"/>
      <c r="M167" s="28">
        <v>2754950</v>
      </c>
      <c r="N167" s="29"/>
      <c r="O167" s="28">
        <v>830772</v>
      </c>
      <c r="P167" s="29"/>
      <c r="Q167" s="1" t="str">
        <f t="shared" si="3"/>
        <v/>
      </c>
      <c r="S167" s="25"/>
    </row>
    <row r="168" spans="2:19" x14ac:dyDescent="0.4">
      <c r="D168" s="21"/>
      <c r="E168" s="66"/>
      <c r="F168" s="70"/>
      <c r="I168" s="22"/>
      <c r="K168" s="23"/>
      <c r="M168" s="31"/>
      <c r="N168" s="25"/>
      <c r="O168" s="31"/>
      <c r="P168" s="25"/>
      <c r="Q168" s="1" t="s">
        <v>5</v>
      </c>
    </row>
    <row r="169" spans="2:19" x14ac:dyDescent="0.4">
      <c r="D169" s="21"/>
      <c r="E169" s="43" t="s">
        <v>212</v>
      </c>
      <c r="F169" s="3"/>
      <c r="I169" s="22"/>
      <c r="J169" s="59"/>
      <c r="K169" s="27">
        <v>8</v>
      </c>
      <c r="L169" s="59"/>
      <c r="M169" s="28">
        <f>+SUM(M170:M176)</f>
        <v>18722659</v>
      </c>
      <c r="N169" s="29"/>
      <c r="O169" s="28">
        <f>+SUM(O170:O176)</f>
        <v>13772777</v>
      </c>
      <c r="P169" s="29"/>
      <c r="Q169" s="1" t="str">
        <f t="shared" si="3"/>
        <v/>
      </c>
    </row>
    <row r="170" spans="2:19" x14ac:dyDescent="0.4">
      <c r="B170" s="1" t="s">
        <v>213</v>
      </c>
      <c r="D170" s="21"/>
      <c r="E170" s="30" t="s">
        <v>8</v>
      </c>
      <c r="F170" s="70" t="s">
        <v>214</v>
      </c>
      <c r="I170" s="22"/>
      <c r="K170" s="23"/>
      <c r="M170" s="31">
        <v>6002228</v>
      </c>
      <c r="N170" s="25"/>
      <c r="O170" s="31">
        <v>4414149</v>
      </c>
      <c r="P170" s="25"/>
      <c r="Q170" s="1" t="str">
        <f t="shared" si="3"/>
        <v/>
      </c>
    </row>
    <row r="171" spans="2:19" x14ac:dyDescent="0.4">
      <c r="B171" s="1" t="s">
        <v>215</v>
      </c>
      <c r="D171" s="21"/>
      <c r="E171" s="30" t="s">
        <v>11</v>
      </c>
      <c r="F171" s="70" t="s">
        <v>216</v>
      </c>
      <c r="I171" s="22"/>
      <c r="K171" s="23"/>
      <c r="M171" s="31">
        <v>12049549</v>
      </c>
      <c r="N171" s="25"/>
      <c r="O171" s="31">
        <v>8539821</v>
      </c>
      <c r="P171" s="25"/>
      <c r="Q171" s="1" t="str">
        <f t="shared" si="3"/>
        <v/>
      </c>
    </row>
    <row r="172" spans="2:19" x14ac:dyDescent="0.4">
      <c r="B172" s="1" t="s">
        <v>217</v>
      </c>
      <c r="D172" s="21"/>
      <c r="E172" s="30" t="s">
        <v>14</v>
      </c>
      <c r="F172" s="70" t="s">
        <v>218</v>
      </c>
      <c r="I172" s="22"/>
      <c r="K172" s="23"/>
      <c r="M172" s="31">
        <v>0</v>
      </c>
      <c r="N172" s="51"/>
      <c r="O172" s="52">
        <v>218017</v>
      </c>
      <c r="P172" s="51"/>
      <c r="Q172" s="1" t="str">
        <f t="shared" si="3"/>
        <v/>
      </c>
    </row>
    <row r="173" spans="2:19" x14ac:dyDescent="0.4">
      <c r="B173" s="1" t="s">
        <v>219</v>
      </c>
      <c r="D173" s="21"/>
      <c r="E173" s="30" t="s">
        <v>17</v>
      </c>
      <c r="F173" s="70" t="s">
        <v>220</v>
      </c>
      <c r="I173" s="22"/>
      <c r="K173" s="23"/>
      <c r="M173" s="31">
        <v>242472</v>
      </c>
      <c r="N173" s="51"/>
      <c r="O173" s="52">
        <v>224947</v>
      </c>
      <c r="P173" s="51"/>
      <c r="Q173" s="1" t="str">
        <f t="shared" si="3"/>
        <v/>
      </c>
    </row>
    <row r="174" spans="2:19" hidden="1" x14ac:dyDescent="0.4">
      <c r="B174" s="1" t="s">
        <v>221</v>
      </c>
      <c r="D174" s="21"/>
      <c r="E174" s="30" t="s">
        <v>20</v>
      </c>
      <c r="F174" s="70" t="s">
        <v>222</v>
      </c>
      <c r="I174" s="22"/>
      <c r="K174" s="23"/>
      <c r="M174" s="31">
        <v>0</v>
      </c>
      <c r="N174" s="51"/>
      <c r="O174" s="52"/>
      <c r="P174" s="51"/>
      <c r="Q174" s="1" t="str">
        <f t="shared" si="3"/>
        <v>$</v>
      </c>
    </row>
    <row r="175" spans="2:19" x14ac:dyDescent="0.4">
      <c r="B175" s="1" t="s">
        <v>223</v>
      </c>
      <c r="D175" s="26"/>
      <c r="E175" s="30" t="s">
        <v>23</v>
      </c>
      <c r="F175" s="70" t="s">
        <v>224</v>
      </c>
      <c r="I175" s="22"/>
      <c r="K175" s="23"/>
      <c r="M175" s="31">
        <v>428410</v>
      </c>
      <c r="N175" s="51"/>
      <c r="O175" s="52">
        <v>375843</v>
      </c>
      <c r="P175" s="51"/>
      <c r="Q175" s="1" t="str">
        <f t="shared" si="3"/>
        <v/>
      </c>
    </row>
    <row r="176" spans="2:19" hidden="1" x14ac:dyDescent="0.4">
      <c r="B176" s="1" t="s">
        <v>225</v>
      </c>
      <c r="D176" s="26"/>
      <c r="E176" s="30" t="s">
        <v>26</v>
      </c>
      <c r="F176" s="70" t="s">
        <v>226</v>
      </c>
      <c r="I176" s="22"/>
      <c r="K176" s="23"/>
      <c r="M176" s="31">
        <v>0</v>
      </c>
      <c r="N176" s="51"/>
      <c r="O176" s="52"/>
      <c r="P176" s="51"/>
      <c r="Q176" s="1" t="str">
        <f t="shared" si="3"/>
        <v>$</v>
      </c>
    </row>
    <row r="177" spans="4:17" hidden="1" x14ac:dyDescent="0.4">
      <c r="D177" s="26"/>
      <c r="E177" s="30"/>
      <c r="F177" s="70"/>
      <c r="I177" s="22"/>
      <c r="K177" s="23"/>
      <c r="M177" s="52"/>
      <c r="N177" s="51"/>
      <c r="O177" s="52"/>
      <c r="P177" s="51"/>
      <c r="Q177" s="1" t="str">
        <f t="shared" si="3"/>
        <v>$</v>
      </c>
    </row>
    <row r="178" spans="4:17" hidden="1" x14ac:dyDescent="0.4">
      <c r="D178" s="26"/>
      <c r="E178" s="65" t="s">
        <v>149</v>
      </c>
      <c r="F178" s="43" t="s">
        <v>227</v>
      </c>
      <c r="I178" s="22"/>
      <c r="K178" s="23"/>
      <c r="M178" s="31">
        <v>0</v>
      </c>
      <c r="N178" s="51"/>
      <c r="O178" s="52"/>
      <c r="P178" s="51"/>
      <c r="Q178" s="1" t="str">
        <f t="shared" si="3"/>
        <v>$</v>
      </c>
    </row>
    <row r="179" spans="4:17" x14ac:dyDescent="0.4">
      <c r="D179" s="67"/>
      <c r="E179" s="79"/>
      <c r="F179" s="80"/>
      <c r="G179" s="53"/>
      <c r="H179" s="53"/>
      <c r="I179" s="54"/>
      <c r="K179" s="77"/>
      <c r="M179" s="81"/>
      <c r="N179" s="51"/>
      <c r="O179" s="81"/>
      <c r="P179" s="20"/>
      <c r="Q179" s="1" t="s">
        <v>5</v>
      </c>
    </row>
    <row r="180" spans="4:17" ht="13.5" thickBot="1" x14ac:dyDescent="0.45">
      <c r="M180" s="51"/>
      <c r="N180" s="51"/>
      <c r="O180" s="51"/>
      <c r="P180" s="51"/>
      <c r="Q180" s="1" t="s">
        <v>5</v>
      </c>
    </row>
    <row r="181" spans="4:17" ht="13.5" thickBot="1" x14ac:dyDescent="0.45">
      <c r="D181" s="307" t="s">
        <v>228</v>
      </c>
      <c r="E181" s="308"/>
      <c r="F181" s="308"/>
      <c r="G181" s="308"/>
      <c r="H181" s="308"/>
      <c r="I181" s="308"/>
      <c r="J181" s="308"/>
      <c r="K181" s="309"/>
      <c r="M181" s="56">
        <f>+M152+M131+M101</f>
        <v>75543546</v>
      </c>
      <c r="N181" s="51"/>
      <c r="O181" s="56">
        <f>+O152+O131+O101</f>
        <v>63480252</v>
      </c>
      <c r="P181" s="20"/>
      <c r="Q181" s="1" t="s">
        <v>5</v>
      </c>
    </row>
    <row r="182" spans="4:17" x14ac:dyDescent="0.4">
      <c r="K182" s="44"/>
      <c r="M182" s="44"/>
      <c r="O182" s="44"/>
      <c r="P182" s="44"/>
    </row>
    <row r="183" spans="4:17" x14ac:dyDescent="0.4">
      <c r="K183" s="44"/>
      <c r="M183" s="44"/>
      <c r="O183" s="44"/>
      <c r="P183" s="44"/>
    </row>
    <row r="186" spans="4:17" x14ac:dyDescent="0.4">
      <c r="M186" s="51"/>
      <c r="O186" s="51"/>
      <c r="P186" s="51"/>
    </row>
    <row r="187" spans="4:17" x14ac:dyDescent="0.4">
      <c r="M187" s="82"/>
    </row>
    <row r="196" spans="21:27" x14ac:dyDescent="0.4">
      <c r="U196" s="83"/>
      <c r="V196" s="83"/>
      <c r="W196" s="84"/>
      <c r="X196" s="85"/>
      <c r="Y196" s="85"/>
      <c r="Z196" s="85"/>
      <c r="AA196" s="85"/>
    </row>
    <row r="197" spans="21:27" x14ac:dyDescent="0.4">
      <c r="U197" s="83"/>
      <c r="V197" s="83"/>
      <c r="W197" s="84"/>
      <c r="X197" s="85"/>
      <c r="Y197" s="85"/>
      <c r="Z197" s="85"/>
      <c r="AA197" s="85"/>
    </row>
    <row r="198" spans="21:27" x14ac:dyDescent="0.4">
      <c r="U198" s="83"/>
      <c r="V198" s="83"/>
      <c r="W198" s="84"/>
      <c r="X198" s="85"/>
      <c r="Y198" s="85"/>
      <c r="Z198" s="85"/>
      <c r="AA198" s="85"/>
    </row>
    <row r="199" spans="21:27" x14ac:dyDescent="0.4">
      <c r="U199" s="83"/>
      <c r="V199" s="83"/>
      <c r="W199" s="84"/>
      <c r="X199" s="85"/>
      <c r="Y199" s="85"/>
      <c r="Z199" s="85"/>
      <c r="AA199" s="85"/>
    </row>
    <row r="200" spans="21:27" x14ac:dyDescent="0.4">
      <c r="U200" s="83"/>
      <c r="V200" s="83"/>
      <c r="W200" s="84"/>
      <c r="X200" s="85"/>
      <c r="Y200" s="85"/>
      <c r="Z200" s="85"/>
      <c r="AA200" s="85"/>
    </row>
    <row r="201" spans="21:27" x14ac:dyDescent="0.4">
      <c r="U201" s="83"/>
      <c r="V201" s="83"/>
      <c r="W201" s="84"/>
      <c r="X201" s="85"/>
      <c r="Y201" s="85"/>
      <c r="Z201" s="85"/>
      <c r="AA201" s="85"/>
    </row>
    <row r="202" spans="21:27" x14ac:dyDescent="0.4">
      <c r="U202" s="83"/>
      <c r="V202" s="83"/>
      <c r="W202" s="84"/>
      <c r="X202" s="85"/>
      <c r="Y202" s="85"/>
      <c r="Z202" s="85"/>
      <c r="AA202" s="85"/>
    </row>
  </sheetData>
  <autoFilter ref="Q8:Q181" xr:uid="{00000000-0001-0000-0000-000000000000}">
    <filterColumn colId="0">
      <filters blank="1">
        <filter val="a"/>
      </filters>
    </filterColumn>
  </autoFilter>
  <mergeCells count="2">
    <mergeCell ref="D181:K181"/>
    <mergeCell ref="B93:I93"/>
  </mergeCells>
  <pageMargins left="0.75" right="0.75" top="1" bottom="1" header="0" footer="0"/>
  <pageSetup paperSize="9" scale="73" fitToHeight="0" orientation="portrait" r:id="rId1"/>
  <headerFooter alignWithMargins="0"/>
  <rowBreaks count="1" manualBreakCount="1">
    <brk id="96" min="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2B2A2-B0AC-4F42-810C-214A2C0F727A}">
  <sheetPr filterMode="1">
    <pageSetUpPr fitToPage="1"/>
  </sheetPr>
  <dimension ref="B2:XFD116"/>
  <sheetViews>
    <sheetView showGridLines="0" topLeftCell="C39" zoomScaleNormal="100" workbookViewId="0">
      <selection activeCell="J98" sqref="J98:O99"/>
    </sheetView>
  </sheetViews>
  <sheetFormatPr baseColWidth="10" defaultColWidth="11.3984375" defaultRowHeight="13.15" x14ac:dyDescent="0.4"/>
  <cols>
    <col min="1" max="1" width="3.3984375" style="42" customWidth="1"/>
    <col min="2" max="2" width="7.59765625" style="42" customWidth="1"/>
    <col min="3" max="3" width="3.3984375" style="42" customWidth="1"/>
    <col min="4" max="4" width="1.86328125" style="42" customWidth="1"/>
    <col min="5" max="5" width="4" style="42" customWidth="1"/>
    <col min="6" max="6" width="14.59765625" style="42" customWidth="1"/>
    <col min="7" max="7" width="14.73046875" style="42" customWidth="1"/>
    <col min="8" max="8" width="9" style="42" customWidth="1"/>
    <col min="9" max="9" width="15.1328125" style="42" customWidth="1"/>
    <col min="10" max="10" width="1.59765625" style="44" customWidth="1"/>
    <col min="11" max="11" width="11.73046875" style="42" customWidth="1"/>
    <col min="12" max="12" width="1" style="44" customWidth="1"/>
    <col min="13" max="13" width="15.265625" style="42" customWidth="1"/>
    <col min="14" max="14" width="0.73046875" style="44" customWidth="1"/>
    <col min="15" max="15" width="15.265625" style="42" customWidth="1"/>
    <col min="16" max="16" width="4.86328125" style="42" customWidth="1"/>
    <col min="17" max="19" width="11.3984375" style="42"/>
    <col min="20" max="20" width="12.3984375" style="42" bestFit="1" customWidth="1"/>
    <col min="21" max="16383" width="11.3984375" style="42"/>
    <col min="16384" max="16384" width="31.1328125" style="42" customWidth="1"/>
  </cols>
  <sheetData>
    <row r="2" spans="2:26" x14ac:dyDescent="0.4">
      <c r="D2" s="86" t="str">
        <f>+BCE!D2</f>
        <v>Griño Ecologic, S.A.</v>
      </c>
    </row>
    <row r="3" spans="2:26" x14ac:dyDescent="0.4">
      <c r="D3" s="1"/>
      <c r="I3" s="87" t="s">
        <v>229</v>
      </c>
    </row>
    <row r="4" spans="2:26" s="1" customFormat="1" x14ac:dyDescent="0.4">
      <c r="J4" s="2"/>
      <c r="K4" s="6"/>
      <c r="L4" s="2"/>
      <c r="M4" s="6"/>
      <c r="N4" s="2"/>
      <c r="O4" s="2"/>
      <c r="R4" s="42"/>
      <c r="S4" s="42"/>
      <c r="T4" s="42"/>
      <c r="U4" s="42"/>
      <c r="V4" s="42"/>
      <c r="W4" s="42"/>
      <c r="X4" s="42"/>
      <c r="Y4" s="42"/>
    </row>
    <row r="5" spans="2:26" s="4" customFormat="1" ht="18" x14ac:dyDescent="0.55000000000000004">
      <c r="D5" s="4" t="str">
        <f>IF(I3="intermedia","CUENTA DE PÉRDIDAS Y GANANCIAS INTERMEDIA","CUENTA DE PÉRDIDAS Y GANANCIAS")</f>
        <v>CUENTA DE PÉRDIDAS Y GANANCIAS</v>
      </c>
      <c r="J5" s="5"/>
      <c r="K5" s="5"/>
      <c r="L5" s="5"/>
      <c r="M5" s="5"/>
      <c r="N5" s="5"/>
      <c r="O5" s="5"/>
      <c r="R5" s="42"/>
      <c r="S5" s="42"/>
      <c r="T5" s="42"/>
      <c r="U5" s="42"/>
      <c r="V5" s="42"/>
      <c r="W5" s="42"/>
      <c r="X5" s="42"/>
      <c r="Y5" s="42"/>
    </row>
    <row r="6" spans="2:26" ht="9.75" customHeight="1" x14ac:dyDescent="0.55000000000000004">
      <c r="D6" s="4"/>
    </row>
    <row r="7" spans="2:26" ht="2.1" customHeight="1" x14ac:dyDescent="0.55000000000000004">
      <c r="C7" s="88"/>
      <c r="D7" s="88"/>
      <c r="E7" s="88"/>
      <c r="F7" s="88"/>
      <c r="G7" s="88"/>
      <c r="H7" s="88"/>
      <c r="I7" s="88"/>
      <c r="J7" s="89"/>
      <c r="K7" s="90" t="s">
        <v>230</v>
      </c>
      <c r="L7" s="89"/>
      <c r="M7" s="90" t="s">
        <v>231</v>
      </c>
      <c r="N7" s="89"/>
      <c r="O7" s="90" t="s">
        <v>231</v>
      </c>
    </row>
    <row r="8" spans="2:26" ht="12" customHeight="1" x14ac:dyDescent="0.4">
      <c r="D8" s="91"/>
      <c r="E8" s="92"/>
      <c r="F8" s="92"/>
      <c r="G8" s="92"/>
      <c r="H8" s="92"/>
      <c r="I8" s="92"/>
      <c r="J8" s="93"/>
      <c r="K8" s="94" t="s">
        <v>2</v>
      </c>
      <c r="L8" s="93"/>
      <c r="M8" s="95">
        <f>+BCE!M6</f>
        <v>44926</v>
      </c>
      <c r="N8" s="7"/>
      <c r="O8" s="95">
        <v>44561</v>
      </c>
      <c r="Q8" s="42" t="s">
        <v>4</v>
      </c>
    </row>
    <row r="9" spans="2:26" x14ac:dyDescent="0.4">
      <c r="F9" s="44"/>
      <c r="G9" s="44"/>
      <c r="H9" s="44"/>
      <c r="I9" s="44"/>
      <c r="J9" s="89"/>
      <c r="L9" s="89"/>
      <c r="N9" s="89"/>
      <c r="Q9" s="42" t="s">
        <v>5</v>
      </c>
    </row>
    <row r="10" spans="2:26" x14ac:dyDescent="0.4">
      <c r="D10" s="96"/>
      <c r="E10" s="97"/>
      <c r="F10" s="98"/>
      <c r="G10" s="98"/>
      <c r="H10" s="98"/>
      <c r="I10" s="99"/>
      <c r="J10" s="89"/>
      <c r="K10" s="100"/>
      <c r="L10" s="89"/>
      <c r="M10" s="100"/>
      <c r="N10" s="89"/>
      <c r="O10" s="100"/>
      <c r="Q10" s="42" t="s">
        <v>5</v>
      </c>
      <c r="R10" s="1"/>
      <c r="S10" s="1"/>
      <c r="T10" s="1"/>
      <c r="U10" s="1"/>
      <c r="V10" s="1"/>
      <c r="W10" s="1"/>
      <c r="X10" s="1"/>
      <c r="Y10" s="1"/>
    </row>
    <row r="11" spans="2:26" ht="18" x14ac:dyDescent="0.55000000000000004">
      <c r="C11" s="101"/>
      <c r="D11" s="102"/>
      <c r="E11" s="103" t="s">
        <v>232</v>
      </c>
      <c r="F11" s="44"/>
      <c r="G11" s="44"/>
      <c r="H11" s="44"/>
      <c r="I11" s="104"/>
      <c r="J11" s="89"/>
      <c r="K11" s="105"/>
      <c r="L11" s="89"/>
      <c r="M11" s="105"/>
      <c r="N11" s="89"/>
      <c r="O11" s="105"/>
      <c r="Q11" s="42" t="s">
        <v>5</v>
      </c>
      <c r="R11" s="4"/>
      <c r="S11"/>
      <c r="T11"/>
      <c r="U11"/>
      <c r="V11"/>
      <c r="W11"/>
      <c r="X11"/>
      <c r="Y11"/>
      <c r="Z11"/>
    </row>
    <row r="12" spans="2:26" x14ac:dyDescent="0.4">
      <c r="C12" s="101"/>
      <c r="D12" s="106"/>
      <c r="I12" s="107"/>
      <c r="J12" s="89"/>
      <c r="K12" s="105"/>
      <c r="L12" s="89"/>
      <c r="M12" s="105"/>
      <c r="N12" s="89"/>
      <c r="O12" s="105"/>
      <c r="Q12" s="42" t="s">
        <v>5</v>
      </c>
      <c r="S12"/>
      <c r="T12"/>
      <c r="U12"/>
      <c r="V12"/>
      <c r="W12"/>
      <c r="X12"/>
      <c r="Y12"/>
      <c r="Z12"/>
    </row>
    <row r="13" spans="2:26" ht="12.75" customHeight="1" x14ac:dyDescent="0.4">
      <c r="C13" s="101"/>
      <c r="D13" s="108"/>
      <c r="E13" s="86" t="s">
        <v>233</v>
      </c>
      <c r="G13" s="86"/>
      <c r="I13" s="107"/>
      <c r="J13" s="89"/>
      <c r="K13" s="109">
        <v>22</v>
      </c>
      <c r="L13" s="89"/>
      <c r="M13" s="110">
        <f>+SUM(M14:M16)</f>
        <v>60937987</v>
      </c>
      <c r="N13" s="111"/>
      <c r="O13" s="110">
        <f>+SUM(O14:O16)</f>
        <v>53258525</v>
      </c>
      <c r="Q13" s="1" t="str">
        <f t="shared" ref="Q13:Q76" si="0">+IF(AND(M13=0,O13=0),"$","")</f>
        <v/>
      </c>
      <c r="S13"/>
      <c r="T13"/>
      <c r="U13"/>
      <c r="V13"/>
      <c r="W13"/>
      <c r="X13"/>
      <c r="Y13"/>
      <c r="Z13"/>
    </row>
    <row r="14" spans="2:26" ht="12.75" customHeight="1" x14ac:dyDescent="0.4">
      <c r="B14" s="112" t="s">
        <v>234</v>
      </c>
      <c r="C14" s="101"/>
      <c r="D14" s="113"/>
      <c r="E14" s="114" t="s">
        <v>235</v>
      </c>
      <c r="F14" s="42" t="s">
        <v>236</v>
      </c>
      <c r="I14" s="107"/>
      <c r="J14" s="89"/>
      <c r="K14" s="105"/>
      <c r="L14" s="89"/>
      <c r="M14" s="31">
        <v>14726</v>
      </c>
      <c r="N14" s="111"/>
      <c r="O14" s="52">
        <v>0</v>
      </c>
      <c r="Q14" s="1" t="str">
        <f t="shared" si="0"/>
        <v/>
      </c>
      <c r="S14"/>
      <c r="T14"/>
      <c r="U14"/>
      <c r="V14"/>
      <c r="W14"/>
      <c r="X14"/>
      <c r="Y14"/>
      <c r="Z14"/>
    </row>
    <row r="15" spans="2:26" ht="12.75" customHeight="1" x14ac:dyDescent="0.4">
      <c r="B15" s="112" t="s">
        <v>237</v>
      </c>
      <c r="C15" s="101"/>
      <c r="D15" s="113"/>
      <c r="E15" s="114" t="s">
        <v>238</v>
      </c>
      <c r="F15" s="42" t="s">
        <v>239</v>
      </c>
      <c r="I15" s="107"/>
      <c r="J15" s="89"/>
      <c r="K15" s="105"/>
      <c r="L15" s="89"/>
      <c r="M15" s="31">
        <v>60923261</v>
      </c>
      <c r="N15" s="111"/>
      <c r="O15" s="52">
        <v>53258525</v>
      </c>
      <c r="Q15" s="1" t="str">
        <f t="shared" si="0"/>
        <v/>
      </c>
      <c r="S15"/>
      <c r="T15"/>
      <c r="U15"/>
      <c r="V15"/>
      <c r="W15"/>
      <c r="X15"/>
      <c r="Y15"/>
      <c r="Z15"/>
    </row>
    <row r="16" spans="2:26" ht="12.75" hidden="1" customHeight="1" x14ac:dyDescent="0.4">
      <c r="C16" s="101"/>
      <c r="D16" s="113"/>
      <c r="E16" s="114" t="s">
        <v>240</v>
      </c>
      <c r="F16" s="42" t="s">
        <v>241</v>
      </c>
      <c r="I16" s="107"/>
      <c r="J16" s="89"/>
      <c r="K16" s="105"/>
      <c r="L16" s="89"/>
      <c r="M16" s="28">
        <v>0</v>
      </c>
      <c r="N16" s="111"/>
      <c r="O16" s="52">
        <v>0</v>
      </c>
      <c r="Q16" s="1" t="str">
        <f t="shared" si="0"/>
        <v>$</v>
      </c>
      <c r="S16"/>
      <c r="T16"/>
      <c r="U16"/>
      <c r="V16"/>
      <c r="W16"/>
      <c r="X16"/>
      <c r="Y16"/>
      <c r="Z16"/>
    </row>
    <row r="17" spans="2:26" ht="12.75" hidden="1" customHeight="1" x14ac:dyDescent="0.4">
      <c r="C17" s="101"/>
      <c r="D17" s="113"/>
      <c r="E17" s="114"/>
      <c r="I17" s="107"/>
      <c r="J17" s="89"/>
      <c r="K17" s="105"/>
      <c r="L17" s="89"/>
      <c r="M17" s="52"/>
      <c r="N17" s="111"/>
      <c r="O17" s="52"/>
      <c r="P17" s="115"/>
      <c r="Q17" s="1" t="str">
        <f t="shared" si="0"/>
        <v>$</v>
      </c>
      <c r="S17"/>
      <c r="T17"/>
      <c r="U17"/>
      <c r="V17"/>
      <c r="W17"/>
      <c r="X17"/>
      <c r="Y17"/>
      <c r="Z17"/>
    </row>
    <row r="18" spans="2:26" ht="12.75" hidden="1" customHeight="1" x14ac:dyDescent="0.4">
      <c r="B18" s="112" t="s">
        <v>242</v>
      </c>
      <c r="C18" s="101"/>
      <c r="D18" s="113"/>
      <c r="E18" s="86" t="s">
        <v>243</v>
      </c>
      <c r="I18" s="107"/>
      <c r="J18" s="89"/>
      <c r="K18" s="105"/>
      <c r="L18" s="89"/>
      <c r="M18" s="28">
        <v>0</v>
      </c>
      <c r="N18" s="111"/>
      <c r="O18" s="110">
        <v>0</v>
      </c>
      <c r="Q18" s="1" t="str">
        <f t="shared" si="0"/>
        <v>$</v>
      </c>
      <c r="S18"/>
      <c r="T18"/>
      <c r="U18"/>
      <c r="V18"/>
      <c r="W18"/>
      <c r="X18"/>
      <c r="Y18"/>
      <c r="Z18"/>
    </row>
    <row r="19" spans="2:26" ht="12.75" customHeight="1" x14ac:dyDescent="0.4">
      <c r="C19" s="101"/>
      <c r="D19" s="113"/>
      <c r="E19" s="114"/>
      <c r="I19" s="107"/>
      <c r="J19" s="89"/>
      <c r="K19" s="105"/>
      <c r="L19" s="89"/>
      <c r="M19" s="52"/>
      <c r="N19" s="111"/>
      <c r="O19" s="52"/>
      <c r="P19" s="115"/>
      <c r="Q19" s="1" t="s">
        <v>5</v>
      </c>
      <c r="S19"/>
      <c r="T19"/>
      <c r="U19"/>
      <c r="V19"/>
      <c r="W19"/>
      <c r="X19"/>
      <c r="Y19"/>
      <c r="Z19"/>
    </row>
    <row r="20" spans="2:26" ht="12.75" customHeight="1" x14ac:dyDescent="0.4">
      <c r="B20" s="112" t="s">
        <v>244</v>
      </c>
      <c r="C20" s="101"/>
      <c r="D20" s="108"/>
      <c r="E20" s="86" t="s">
        <v>245</v>
      </c>
      <c r="I20" s="107"/>
      <c r="J20" s="89"/>
      <c r="K20" s="116"/>
      <c r="L20" s="89"/>
      <c r="M20" s="28">
        <v>246527</v>
      </c>
      <c r="N20" s="111"/>
      <c r="O20" s="110">
        <v>157583</v>
      </c>
      <c r="Q20" s="1" t="str">
        <f t="shared" si="0"/>
        <v/>
      </c>
      <c r="S20"/>
      <c r="T20"/>
      <c r="U20"/>
      <c r="V20"/>
      <c r="W20"/>
      <c r="X20"/>
      <c r="Y20"/>
      <c r="Z20"/>
    </row>
    <row r="21" spans="2:26" ht="12.75" customHeight="1" x14ac:dyDescent="0.4">
      <c r="C21" s="101"/>
      <c r="D21" s="113"/>
      <c r="E21" s="114"/>
      <c r="I21" s="107"/>
      <c r="J21" s="89"/>
      <c r="K21" s="105"/>
      <c r="L21" s="89"/>
      <c r="M21" s="52"/>
      <c r="N21" s="111"/>
      <c r="O21" s="52"/>
      <c r="Q21" s="1" t="s">
        <v>5</v>
      </c>
      <c r="S21"/>
      <c r="T21"/>
      <c r="U21"/>
      <c r="V21"/>
      <c r="W21"/>
      <c r="X21"/>
      <c r="Y21"/>
      <c r="Z21"/>
    </row>
    <row r="22" spans="2:26" ht="12.75" customHeight="1" x14ac:dyDescent="0.4">
      <c r="C22" s="101"/>
      <c r="D22" s="108"/>
      <c r="E22" s="86" t="s">
        <v>246</v>
      </c>
      <c r="I22" s="107"/>
      <c r="J22" s="89"/>
      <c r="K22" s="109"/>
      <c r="L22" s="89"/>
      <c r="M22" s="110">
        <f>+SUM(M23:M26)</f>
        <v>-30781299</v>
      </c>
      <c r="N22" s="111"/>
      <c r="O22" s="110">
        <f>+SUM(O23:O26)</f>
        <v>-25471692</v>
      </c>
      <c r="Q22" s="1" t="str">
        <f t="shared" si="0"/>
        <v/>
      </c>
      <c r="S22"/>
      <c r="T22"/>
      <c r="U22"/>
      <c r="V22"/>
      <c r="W22"/>
      <c r="X22"/>
      <c r="Y22"/>
      <c r="Z22"/>
    </row>
    <row r="23" spans="2:26" ht="12.75" customHeight="1" x14ac:dyDescent="0.4">
      <c r="B23" s="42" t="s">
        <v>247</v>
      </c>
      <c r="C23" s="101"/>
      <c r="D23" s="113"/>
      <c r="E23" s="114" t="s">
        <v>235</v>
      </c>
      <c r="F23" s="42" t="s">
        <v>248</v>
      </c>
      <c r="I23" s="107"/>
      <c r="J23" s="89"/>
      <c r="K23" s="109" t="s">
        <v>249</v>
      </c>
      <c r="L23" s="89"/>
      <c r="M23" s="31">
        <v>-183433</v>
      </c>
      <c r="N23" s="111"/>
      <c r="O23" s="52">
        <v>-85448</v>
      </c>
      <c r="Q23" s="1" t="str">
        <f t="shared" si="0"/>
        <v/>
      </c>
      <c r="S23"/>
      <c r="T23"/>
      <c r="U23"/>
      <c r="V23"/>
      <c r="W23"/>
      <c r="X23"/>
      <c r="Y23"/>
      <c r="Z23"/>
    </row>
    <row r="24" spans="2:26" ht="12.75" customHeight="1" x14ac:dyDescent="0.4">
      <c r="B24" s="42" t="s">
        <v>250</v>
      </c>
      <c r="C24" s="101"/>
      <c r="D24" s="113"/>
      <c r="E24" s="114" t="s">
        <v>238</v>
      </c>
      <c r="F24" s="42" t="s">
        <v>251</v>
      </c>
      <c r="I24" s="107"/>
      <c r="J24" s="89"/>
      <c r="K24" s="109" t="s">
        <v>252</v>
      </c>
      <c r="L24" s="89"/>
      <c r="M24" s="31">
        <v>-6621260</v>
      </c>
      <c r="N24" s="111"/>
      <c r="O24" s="52">
        <v>-4558052</v>
      </c>
      <c r="Q24" s="1" t="str">
        <f t="shared" si="0"/>
        <v/>
      </c>
      <c r="S24"/>
      <c r="T24"/>
      <c r="U24"/>
      <c r="V24"/>
      <c r="W24"/>
      <c r="X24"/>
      <c r="Y24"/>
      <c r="Z24"/>
    </row>
    <row r="25" spans="2:26" ht="12.75" customHeight="1" x14ac:dyDescent="0.4">
      <c r="B25" s="42" t="s">
        <v>253</v>
      </c>
      <c r="C25" s="101"/>
      <c r="D25" s="113"/>
      <c r="E25" s="114" t="s">
        <v>240</v>
      </c>
      <c r="F25" s="42" t="s">
        <v>254</v>
      </c>
      <c r="I25" s="107"/>
      <c r="J25" s="89"/>
      <c r="K25" s="117"/>
      <c r="L25" s="89"/>
      <c r="M25" s="31">
        <v>-23976606</v>
      </c>
      <c r="N25" s="111"/>
      <c r="O25" s="52">
        <v>-20828192</v>
      </c>
      <c r="Q25" s="1" t="str">
        <f t="shared" si="0"/>
        <v/>
      </c>
      <c r="S25"/>
      <c r="T25"/>
      <c r="U25"/>
      <c r="V25"/>
      <c r="W25"/>
      <c r="X25"/>
      <c r="Y25"/>
      <c r="Z25"/>
    </row>
    <row r="26" spans="2:26" ht="12.75" hidden="1" customHeight="1" x14ac:dyDescent="0.4">
      <c r="B26" s="42" t="s">
        <v>255</v>
      </c>
      <c r="C26" s="101"/>
      <c r="D26" s="113"/>
      <c r="E26" s="114" t="s">
        <v>256</v>
      </c>
      <c r="F26" s="42" t="s">
        <v>257</v>
      </c>
      <c r="I26" s="107"/>
      <c r="J26" s="89"/>
      <c r="K26" s="117"/>
      <c r="L26" s="89"/>
      <c r="M26" s="31">
        <v>0</v>
      </c>
      <c r="N26" s="111"/>
      <c r="O26" s="52">
        <v>0</v>
      </c>
      <c r="Q26" s="1" t="str">
        <f t="shared" si="0"/>
        <v>$</v>
      </c>
      <c r="S26"/>
      <c r="T26"/>
      <c r="U26"/>
      <c r="V26"/>
      <c r="W26"/>
      <c r="X26"/>
      <c r="Y26"/>
      <c r="Z26"/>
    </row>
    <row r="27" spans="2:26" ht="12.75" customHeight="1" x14ac:dyDescent="0.4">
      <c r="C27" s="101"/>
      <c r="D27" s="113"/>
      <c r="E27" s="114"/>
      <c r="I27" s="107"/>
      <c r="J27" s="89"/>
      <c r="K27" s="117"/>
      <c r="L27" s="89"/>
      <c r="M27" s="52"/>
      <c r="N27" s="111"/>
      <c r="O27" s="52"/>
      <c r="Q27" s="1" t="s">
        <v>5</v>
      </c>
      <c r="S27"/>
      <c r="T27"/>
      <c r="U27"/>
      <c r="V27"/>
      <c r="W27"/>
      <c r="X27"/>
      <c r="Y27"/>
      <c r="Z27"/>
    </row>
    <row r="28" spans="2:26" ht="12.75" customHeight="1" x14ac:dyDescent="0.4">
      <c r="C28" s="101"/>
      <c r="D28" s="108"/>
      <c r="E28" s="86" t="s">
        <v>258</v>
      </c>
      <c r="I28" s="107"/>
      <c r="J28" s="89"/>
      <c r="K28" s="109"/>
      <c r="L28" s="89"/>
      <c r="M28" s="110">
        <f>+SUM(M29:M30)</f>
        <v>187972</v>
      </c>
      <c r="N28" s="111"/>
      <c r="O28" s="110">
        <f>+SUM(O29:O30)</f>
        <v>15276</v>
      </c>
      <c r="Q28" s="1" t="str">
        <f t="shared" si="0"/>
        <v/>
      </c>
      <c r="S28"/>
      <c r="T28"/>
      <c r="U28"/>
      <c r="V28"/>
      <c r="W28"/>
      <c r="X28"/>
      <c r="Y28"/>
      <c r="Z28"/>
    </row>
    <row r="29" spans="2:26" ht="12.75" customHeight="1" x14ac:dyDescent="0.4">
      <c r="B29" s="112" t="s">
        <v>259</v>
      </c>
      <c r="C29" s="101"/>
      <c r="D29" s="113"/>
      <c r="E29" s="114" t="s">
        <v>235</v>
      </c>
      <c r="F29" s="42" t="s">
        <v>260</v>
      </c>
      <c r="I29" s="107"/>
      <c r="J29" s="89"/>
      <c r="K29" s="117"/>
      <c r="L29" s="89"/>
      <c r="M29" s="31">
        <v>19222</v>
      </c>
      <c r="N29" s="111"/>
      <c r="O29" s="52">
        <v>15276</v>
      </c>
      <c r="Q29" s="1" t="str">
        <f t="shared" si="0"/>
        <v/>
      </c>
      <c r="S29"/>
      <c r="T29"/>
      <c r="U29"/>
      <c r="V29"/>
      <c r="W29"/>
      <c r="X29"/>
      <c r="Y29"/>
      <c r="Z29"/>
    </row>
    <row r="30" spans="2:26" ht="12.75" customHeight="1" x14ac:dyDescent="0.4">
      <c r="B30" s="112" t="s">
        <v>261</v>
      </c>
      <c r="C30" s="101"/>
      <c r="D30" s="113"/>
      <c r="E30" s="114" t="s">
        <v>238</v>
      </c>
      <c r="F30" s="42" t="s">
        <v>262</v>
      </c>
      <c r="I30" s="107"/>
      <c r="J30" s="89"/>
      <c r="K30" s="117"/>
      <c r="L30" s="89"/>
      <c r="M30" s="31">
        <v>168750</v>
      </c>
      <c r="N30" s="111"/>
      <c r="O30" s="52">
        <v>0</v>
      </c>
      <c r="Q30" s="1" t="str">
        <f t="shared" si="0"/>
        <v/>
      </c>
      <c r="S30"/>
      <c r="T30"/>
      <c r="U30"/>
      <c r="V30"/>
      <c r="W30"/>
      <c r="X30"/>
      <c r="Y30"/>
      <c r="Z30"/>
    </row>
    <row r="31" spans="2:26" ht="12.75" customHeight="1" x14ac:dyDescent="0.4">
      <c r="C31" s="101"/>
      <c r="D31" s="113"/>
      <c r="E31" s="114"/>
      <c r="I31" s="107"/>
      <c r="J31" s="89"/>
      <c r="K31" s="117"/>
      <c r="L31" s="89"/>
      <c r="M31" s="52"/>
      <c r="N31" s="111"/>
      <c r="O31" s="52"/>
      <c r="Q31" s="1" t="s">
        <v>5</v>
      </c>
      <c r="S31"/>
      <c r="T31"/>
      <c r="U31"/>
      <c r="V31"/>
      <c r="W31"/>
      <c r="X31"/>
      <c r="Y31"/>
      <c r="Z31"/>
    </row>
    <row r="32" spans="2:26" ht="12.75" customHeight="1" x14ac:dyDescent="0.4">
      <c r="C32" s="101"/>
      <c r="D32" s="108"/>
      <c r="E32" s="86" t="s">
        <v>263</v>
      </c>
      <c r="I32" s="107"/>
      <c r="J32" s="89"/>
      <c r="K32" s="109"/>
      <c r="L32" s="89"/>
      <c r="M32" s="28">
        <f>+SUM(M33:M35)</f>
        <v>-11571458</v>
      </c>
      <c r="N32" s="111"/>
      <c r="O32" s="28">
        <f>+SUM(O33:O35)</f>
        <v>-10535375</v>
      </c>
      <c r="Q32" s="1" t="str">
        <f t="shared" si="0"/>
        <v/>
      </c>
      <c r="S32"/>
      <c r="T32"/>
      <c r="U32"/>
      <c r="V32"/>
      <c r="W32"/>
      <c r="X32"/>
      <c r="Y32"/>
      <c r="Z32"/>
    </row>
    <row r="33" spans="2:26 16384:16384" ht="12.75" customHeight="1" x14ac:dyDescent="0.4">
      <c r="B33" s="112" t="s">
        <v>264</v>
      </c>
      <c r="C33" s="101"/>
      <c r="D33" s="113"/>
      <c r="E33" s="114" t="s">
        <v>235</v>
      </c>
      <c r="F33" s="42" t="s">
        <v>265</v>
      </c>
      <c r="I33" s="107"/>
      <c r="J33" s="89"/>
      <c r="K33" s="117"/>
      <c r="L33" s="89"/>
      <c r="M33" s="31">
        <v>-8840652</v>
      </c>
      <c r="N33" s="111"/>
      <c r="O33" s="31">
        <v>-7966888</v>
      </c>
      <c r="Q33" s="1" t="str">
        <f t="shared" si="0"/>
        <v/>
      </c>
      <c r="S33"/>
      <c r="T33"/>
      <c r="U33"/>
      <c r="V33"/>
      <c r="W33"/>
      <c r="X33"/>
      <c r="Y33"/>
      <c r="Z33"/>
    </row>
    <row r="34" spans="2:26 16384:16384" ht="12.75" customHeight="1" x14ac:dyDescent="0.4">
      <c r="B34" s="112" t="s">
        <v>266</v>
      </c>
      <c r="C34" s="101"/>
      <c r="D34" s="113"/>
      <c r="E34" s="114" t="s">
        <v>238</v>
      </c>
      <c r="F34" s="42" t="s">
        <v>267</v>
      </c>
      <c r="I34" s="107"/>
      <c r="J34" s="89"/>
      <c r="K34" s="109" t="s">
        <v>268</v>
      </c>
      <c r="L34" s="89"/>
      <c r="M34" s="31">
        <v>-2730806</v>
      </c>
      <c r="N34" s="111"/>
      <c r="O34" s="31">
        <v>-2568487</v>
      </c>
      <c r="Q34" s="1" t="str">
        <f t="shared" si="0"/>
        <v/>
      </c>
      <c r="S34"/>
      <c r="T34"/>
      <c r="U34"/>
      <c r="V34"/>
      <c r="W34"/>
      <c r="X34"/>
      <c r="Y34"/>
      <c r="Z34"/>
    </row>
    <row r="35" spans="2:26 16384:16384" ht="12.75" hidden="1" customHeight="1" x14ac:dyDescent="0.4">
      <c r="B35" s="112" t="s">
        <v>269</v>
      </c>
      <c r="C35" s="101"/>
      <c r="D35" s="113"/>
      <c r="E35" s="114" t="s">
        <v>240</v>
      </c>
      <c r="F35" s="42" t="s">
        <v>270</v>
      </c>
      <c r="I35" s="107"/>
      <c r="J35" s="89"/>
      <c r="K35" s="117"/>
      <c r="L35" s="89"/>
      <c r="M35" s="31">
        <v>0</v>
      </c>
      <c r="N35" s="111"/>
      <c r="O35" s="31">
        <v>0</v>
      </c>
      <c r="Q35" s="1" t="str">
        <f t="shared" si="0"/>
        <v>$</v>
      </c>
      <c r="S35"/>
      <c r="T35"/>
      <c r="U35"/>
      <c r="V35"/>
      <c r="W35"/>
      <c r="X35"/>
      <c r="Y35"/>
      <c r="Z35"/>
    </row>
    <row r="36" spans="2:26 16384:16384" ht="12.75" customHeight="1" x14ac:dyDescent="0.4">
      <c r="C36" s="101"/>
      <c r="D36" s="113"/>
      <c r="E36" s="114"/>
      <c r="I36" s="107"/>
      <c r="J36" s="89"/>
      <c r="K36" s="105"/>
      <c r="L36" s="89"/>
      <c r="M36" s="31"/>
      <c r="N36" s="111"/>
      <c r="O36" s="31"/>
      <c r="Q36" s="1" t="s">
        <v>5</v>
      </c>
      <c r="S36"/>
      <c r="T36"/>
      <c r="U36"/>
      <c r="V36"/>
      <c r="W36"/>
      <c r="X36"/>
      <c r="Y36"/>
      <c r="Z36"/>
    </row>
    <row r="37" spans="2:26 16384:16384" ht="12.75" customHeight="1" x14ac:dyDescent="0.4">
      <c r="C37" s="101"/>
      <c r="D37" s="108"/>
      <c r="E37" s="118" t="s">
        <v>271</v>
      </c>
      <c r="I37" s="107"/>
      <c r="J37" s="89"/>
      <c r="K37" s="116"/>
      <c r="L37" s="89"/>
      <c r="M37" s="28">
        <f>+SUM(M38:M42)</f>
        <v>-9712260</v>
      </c>
      <c r="N37" s="111"/>
      <c r="O37" s="28">
        <f>+SUM(O38:O42)</f>
        <v>-8493832</v>
      </c>
      <c r="Q37" s="1" t="str">
        <f t="shared" si="0"/>
        <v/>
      </c>
      <c r="S37"/>
      <c r="T37"/>
      <c r="U37"/>
      <c r="V37"/>
      <c r="W37"/>
      <c r="X37"/>
      <c r="Y37"/>
      <c r="Z37"/>
    </row>
    <row r="38" spans="2:26 16384:16384" ht="12.75" customHeight="1" x14ac:dyDescent="0.4">
      <c r="B38" s="42" t="s">
        <v>272</v>
      </c>
      <c r="C38" s="101"/>
      <c r="D38" s="113"/>
      <c r="E38" s="114" t="s">
        <v>235</v>
      </c>
      <c r="F38" s="42" t="s">
        <v>273</v>
      </c>
      <c r="I38" s="107"/>
      <c r="J38" s="89"/>
      <c r="K38" s="105"/>
      <c r="L38" s="89"/>
      <c r="M38" s="31">
        <v>-9605557</v>
      </c>
      <c r="N38" s="111"/>
      <c r="O38" s="31">
        <v>-8264768</v>
      </c>
      <c r="Q38" s="1" t="str">
        <f t="shared" si="0"/>
        <v/>
      </c>
      <c r="S38"/>
      <c r="T38"/>
      <c r="U38"/>
      <c r="V38"/>
      <c r="W38"/>
      <c r="X38"/>
      <c r="Y38"/>
      <c r="Z38"/>
    </row>
    <row r="39" spans="2:26 16384:16384" ht="12.75" customHeight="1" x14ac:dyDescent="0.4">
      <c r="B39" s="42" t="s">
        <v>274</v>
      </c>
      <c r="C39" s="101"/>
      <c r="D39" s="113"/>
      <c r="E39" s="114" t="s">
        <v>238</v>
      </c>
      <c r="F39" s="42" t="s">
        <v>275</v>
      </c>
      <c r="I39" s="107"/>
      <c r="J39" s="89"/>
      <c r="K39" s="105"/>
      <c r="L39" s="89"/>
      <c r="M39" s="31">
        <v>-106703</v>
      </c>
      <c r="N39" s="111"/>
      <c r="O39" s="31">
        <v>-147052</v>
      </c>
      <c r="Q39" s="1" t="str">
        <f t="shared" si="0"/>
        <v/>
      </c>
      <c r="S39"/>
      <c r="T39"/>
      <c r="U39"/>
      <c r="V39"/>
      <c r="W39"/>
      <c r="X39"/>
      <c r="Y39"/>
      <c r="Z39"/>
    </row>
    <row r="40" spans="2:26 16384:16384" ht="12.75" customHeight="1" x14ac:dyDescent="0.4">
      <c r="B40" s="42" t="s">
        <v>276</v>
      </c>
      <c r="C40" s="101"/>
      <c r="D40" s="113"/>
      <c r="E40" s="114" t="s">
        <v>240</v>
      </c>
      <c r="F40" s="42" t="s">
        <v>277</v>
      </c>
      <c r="I40" s="107"/>
      <c r="J40" s="89"/>
      <c r="K40" s="109" t="s">
        <v>278</v>
      </c>
      <c r="L40" s="89"/>
      <c r="M40" s="31">
        <v>0</v>
      </c>
      <c r="N40" s="111"/>
      <c r="O40" s="31">
        <v>-82012</v>
      </c>
      <c r="Q40" s="1" t="str">
        <f t="shared" si="0"/>
        <v/>
      </c>
      <c r="S40"/>
      <c r="T40"/>
      <c r="U40"/>
      <c r="V40"/>
      <c r="W40"/>
      <c r="X40"/>
      <c r="Y40"/>
      <c r="Z40"/>
    </row>
    <row r="41" spans="2:26 16384:16384" ht="12.75" hidden="1" customHeight="1" x14ac:dyDescent="0.4">
      <c r="B41" s="42" t="s">
        <v>279</v>
      </c>
      <c r="C41" s="101"/>
      <c r="D41" s="113"/>
      <c r="E41" s="114" t="s">
        <v>256</v>
      </c>
      <c r="F41" s="42" t="s">
        <v>280</v>
      </c>
      <c r="I41" s="107"/>
      <c r="J41" s="89"/>
      <c r="K41" s="117"/>
      <c r="L41" s="89"/>
      <c r="M41" s="31">
        <v>0</v>
      </c>
      <c r="N41" s="111"/>
      <c r="O41" s="31">
        <v>0</v>
      </c>
      <c r="Q41" s="1" t="str">
        <f t="shared" si="0"/>
        <v>$</v>
      </c>
      <c r="S41"/>
      <c r="T41"/>
      <c r="U41"/>
      <c r="V41"/>
      <c r="W41"/>
      <c r="X41"/>
      <c r="Y41"/>
      <c r="Z41"/>
      <c r="XFD41" s="119"/>
    </row>
    <row r="42" spans="2:26 16384:16384" ht="12.75" hidden="1" customHeight="1" x14ac:dyDescent="0.4">
      <c r="B42" s="42" t="s">
        <v>281</v>
      </c>
      <c r="C42" s="101"/>
      <c r="D42" s="113"/>
      <c r="E42" s="114" t="s">
        <v>282</v>
      </c>
      <c r="F42" s="42" t="s">
        <v>283</v>
      </c>
      <c r="I42" s="107"/>
      <c r="J42" s="89"/>
      <c r="K42" s="117"/>
      <c r="L42" s="89"/>
      <c r="M42" s="31">
        <v>0</v>
      </c>
      <c r="N42" s="111"/>
      <c r="O42" s="31">
        <v>0</v>
      </c>
      <c r="Q42" s="1" t="str">
        <f t="shared" si="0"/>
        <v>$</v>
      </c>
      <c r="S42"/>
      <c r="T42"/>
      <c r="U42"/>
      <c r="V42"/>
      <c r="W42"/>
      <c r="X42"/>
      <c r="Y42"/>
      <c r="Z42"/>
    </row>
    <row r="43" spans="2:26 16384:16384" ht="12.75" customHeight="1" x14ac:dyDescent="0.4">
      <c r="C43" s="101"/>
      <c r="D43" s="113"/>
      <c r="E43" s="114"/>
      <c r="I43" s="107"/>
      <c r="J43" s="89"/>
      <c r="K43" s="105"/>
      <c r="L43" s="89"/>
      <c r="M43" s="31"/>
      <c r="N43" s="111"/>
      <c r="O43" s="31"/>
      <c r="Q43" s="1" t="s">
        <v>5</v>
      </c>
      <c r="S43"/>
      <c r="T43"/>
      <c r="U43"/>
      <c r="V43"/>
      <c r="W43"/>
      <c r="X43"/>
      <c r="Y43"/>
      <c r="Z43"/>
    </row>
    <row r="44" spans="2:26 16384:16384" ht="12.75" customHeight="1" x14ac:dyDescent="0.4">
      <c r="C44" s="101"/>
      <c r="D44" s="108"/>
      <c r="E44" s="86" t="s">
        <v>284</v>
      </c>
      <c r="I44" s="107"/>
      <c r="J44" s="89"/>
      <c r="K44" s="120" t="s">
        <v>285</v>
      </c>
      <c r="L44" s="89"/>
      <c r="M44" s="28">
        <f>+SUM(M45:M46)</f>
        <v>-4401483</v>
      </c>
      <c r="N44" s="111"/>
      <c r="O44" s="28">
        <v>-4269318</v>
      </c>
      <c r="Q44" s="1" t="str">
        <f t="shared" si="0"/>
        <v/>
      </c>
      <c r="S44"/>
      <c r="T44"/>
      <c r="U44"/>
      <c r="V44"/>
      <c r="W44"/>
      <c r="X44"/>
      <c r="Y44"/>
      <c r="Z44"/>
    </row>
    <row r="45" spans="2:26 16384:16384" ht="12.75" hidden="1" customHeight="1" x14ac:dyDescent="0.4">
      <c r="B45" s="42" t="s">
        <v>286</v>
      </c>
      <c r="C45" s="101"/>
      <c r="D45" s="108"/>
      <c r="E45" s="114" t="s">
        <v>235</v>
      </c>
      <c r="F45" s="42" t="s">
        <v>287</v>
      </c>
      <c r="I45" s="107"/>
      <c r="J45" s="89"/>
      <c r="K45" s="109"/>
      <c r="L45" s="89"/>
      <c r="M45" s="31">
        <v>-2061996</v>
      </c>
      <c r="N45" s="111"/>
      <c r="O45" s="28"/>
      <c r="Q45" s="1" t="s">
        <v>70</v>
      </c>
      <c r="S45"/>
      <c r="T45"/>
      <c r="U45"/>
      <c r="V45"/>
      <c r="W45"/>
      <c r="X45"/>
      <c r="Y45"/>
      <c r="Z45"/>
    </row>
    <row r="46" spans="2:26 16384:16384" ht="12.75" hidden="1" customHeight="1" x14ac:dyDescent="0.4">
      <c r="B46" s="42" t="s">
        <v>288</v>
      </c>
      <c r="C46" s="101"/>
      <c r="D46" s="108"/>
      <c r="E46" s="114" t="s">
        <v>238</v>
      </c>
      <c r="F46" s="42" t="s">
        <v>289</v>
      </c>
      <c r="I46" s="107"/>
      <c r="J46" s="89"/>
      <c r="K46" s="109"/>
      <c r="L46" s="89"/>
      <c r="M46" s="31">
        <v>-2339487</v>
      </c>
      <c r="N46" s="111"/>
      <c r="O46" s="28"/>
      <c r="Q46" s="1" t="s">
        <v>70</v>
      </c>
      <c r="S46"/>
      <c r="T46"/>
      <c r="U46"/>
      <c r="V46"/>
      <c r="W46"/>
      <c r="X46"/>
      <c r="Y46"/>
      <c r="Z46"/>
    </row>
    <row r="47" spans="2:26 16384:16384" ht="12.75" customHeight="1" x14ac:dyDescent="0.4">
      <c r="C47" s="101"/>
      <c r="D47" s="113"/>
      <c r="E47" s="114"/>
      <c r="I47" s="107"/>
      <c r="J47" s="89"/>
      <c r="K47" s="105"/>
      <c r="L47" s="89"/>
      <c r="M47" s="31"/>
      <c r="N47" s="111"/>
      <c r="O47" s="31"/>
      <c r="Q47" s="1" t="s">
        <v>5</v>
      </c>
      <c r="S47"/>
      <c r="T47"/>
      <c r="U47"/>
      <c r="V47"/>
      <c r="W47"/>
      <c r="X47"/>
      <c r="Y47"/>
      <c r="Z47"/>
    </row>
    <row r="48" spans="2:26 16384:16384" ht="12.75" customHeight="1" x14ac:dyDescent="0.4">
      <c r="B48" s="42" t="s">
        <v>290</v>
      </c>
      <c r="C48" s="101"/>
      <c r="D48" s="108"/>
      <c r="E48" s="86" t="s">
        <v>291</v>
      </c>
      <c r="I48" s="107"/>
      <c r="J48" s="89"/>
      <c r="K48" s="120" t="s">
        <v>292</v>
      </c>
      <c r="L48" s="89"/>
      <c r="M48" s="28">
        <v>435867</v>
      </c>
      <c r="N48" s="111"/>
      <c r="O48" s="28">
        <v>293424</v>
      </c>
      <c r="Q48" s="1" t="str">
        <f t="shared" si="0"/>
        <v/>
      </c>
      <c r="S48"/>
      <c r="T48"/>
      <c r="U48"/>
      <c r="V48"/>
      <c r="W48"/>
      <c r="X48"/>
      <c r="Y48"/>
      <c r="Z48"/>
    </row>
    <row r="49" spans="2:26 16384:16384" ht="12.75" hidden="1" customHeight="1" x14ac:dyDescent="0.4">
      <c r="C49" s="101"/>
      <c r="D49" s="113"/>
      <c r="E49" s="114"/>
      <c r="I49" s="107"/>
      <c r="J49" s="89"/>
      <c r="K49" s="105"/>
      <c r="L49" s="89"/>
      <c r="M49" s="31"/>
      <c r="N49" s="111"/>
      <c r="O49" s="31"/>
      <c r="Q49" s="1" t="s">
        <v>70</v>
      </c>
      <c r="S49"/>
      <c r="T49"/>
      <c r="U49"/>
      <c r="V49"/>
      <c r="W49"/>
      <c r="X49"/>
      <c r="Y49"/>
      <c r="Z49"/>
    </row>
    <row r="50" spans="2:26 16384:16384" ht="12.75" hidden="1" customHeight="1" x14ac:dyDescent="0.4">
      <c r="B50" s="42" t="s">
        <v>293</v>
      </c>
      <c r="C50" s="101"/>
      <c r="D50" s="113"/>
      <c r="E50" s="86" t="s">
        <v>294</v>
      </c>
      <c r="I50" s="107"/>
      <c r="J50" s="89"/>
      <c r="K50" s="105"/>
      <c r="L50" s="89"/>
      <c r="M50" s="31">
        <v>0</v>
      </c>
      <c r="N50" s="111"/>
      <c r="O50" s="31">
        <v>0</v>
      </c>
      <c r="Q50" s="1" t="str">
        <f t="shared" si="0"/>
        <v>$</v>
      </c>
      <c r="S50"/>
      <c r="T50"/>
      <c r="U50"/>
      <c r="V50"/>
      <c r="W50"/>
      <c r="X50"/>
      <c r="Y50"/>
      <c r="Z50"/>
    </row>
    <row r="51" spans="2:26 16384:16384" ht="12.75" customHeight="1" x14ac:dyDescent="0.4">
      <c r="C51" s="101"/>
      <c r="D51" s="113"/>
      <c r="E51" s="114"/>
      <c r="I51" s="107"/>
      <c r="J51" s="89"/>
      <c r="K51" s="105"/>
      <c r="L51" s="89"/>
      <c r="M51" s="31"/>
      <c r="N51" s="111"/>
      <c r="O51" s="31"/>
      <c r="Q51" s="1" t="s">
        <v>5</v>
      </c>
      <c r="S51"/>
      <c r="T51"/>
      <c r="U51"/>
      <c r="V51"/>
      <c r="W51"/>
      <c r="X51"/>
      <c r="Y51"/>
      <c r="Z51"/>
      <c r="XFD51" s="119"/>
    </row>
    <row r="52" spans="2:26 16384:16384" ht="12.75" customHeight="1" x14ac:dyDescent="0.4">
      <c r="C52" s="101"/>
      <c r="D52" s="108"/>
      <c r="E52" s="86" t="s">
        <v>295</v>
      </c>
      <c r="I52" s="107"/>
      <c r="J52" s="89"/>
      <c r="K52" s="116"/>
      <c r="L52" s="89"/>
      <c r="M52" s="28">
        <f>+SUM(M53:M55)</f>
        <v>-911676</v>
      </c>
      <c r="N52" s="111"/>
      <c r="O52" s="28">
        <f>+SUM(O53:O55)</f>
        <v>-1494600</v>
      </c>
      <c r="Q52" s="1" t="str">
        <f t="shared" si="0"/>
        <v/>
      </c>
      <c r="S52"/>
      <c r="T52"/>
      <c r="U52"/>
      <c r="V52"/>
      <c r="W52"/>
      <c r="X52"/>
      <c r="Y52"/>
      <c r="Z52"/>
    </row>
    <row r="53" spans="2:26 16384:16384" ht="12.75" customHeight="1" x14ac:dyDescent="0.4">
      <c r="B53" s="42" t="s">
        <v>296</v>
      </c>
      <c r="D53" s="113"/>
      <c r="E53" s="114" t="s">
        <v>235</v>
      </c>
      <c r="F53" s="42" t="s">
        <v>297</v>
      </c>
      <c r="I53" s="107"/>
      <c r="J53" s="89"/>
      <c r="K53" s="109"/>
      <c r="L53" s="89"/>
      <c r="M53" s="31">
        <v>-918676</v>
      </c>
      <c r="N53" s="111"/>
      <c r="O53" s="31">
        <v>-1500000</v>
      </c>
      <c r="Q53" s="1" t="str">
        <f t="shared" si="0"/>
        <v/>
      </c>
      <c r="S53"/>
      <c r="T53"/>
      <c r="U53"/>
      <c r="V53"/>
      <c r="W53"/>
      <c r="X53"/>
      <c r="Y53"/>
      <c r="Z53"/>
    </row>
    <row r="54" spans="2:26 16384:16384" ht="12.75" customHeight="1" x14ac:dyDescent="0.4">
      <c r="B54" s="42" t="s">
        <v>298</v>
      </c>
      <c r="D54" s="113"/>
      <c r="E54" s="114" t="s">
        <v>238</v>
      </c>
      <c r="F54" s="42" t="s">
        <v>299</v>
      </c>
      <c r="I54" s="107"/>
      <c r="J54" s="89"/>
      <c r="K54" s="109">
        <v>5</v>
      </c>
      <c r="L54" s="89"/>
      <c r="M54" s="31">
        <v>7000</v>
      </c>
      <c r="N54" s="111"/>
      <c r="O54" s="31">
        <v>5400</v>
      </c>
      <c r="Q54" s="1" t="str">
        <f t="shared" si="0"/>
        <v/>
      </c>
      <c r="S54"/>
      <c r="T54"/>
      <c r="U54"/>
      <c r="V54"/>
      <c r="W54"/>
      <c r="X54"/>
      <c r="Y54"/>
      <c r="Z54"/>
    </row>
    <row r="55" spans="2:26 16384:16384" ht="12.75" hidden="1" customHeight="1" x14ac:dyDescent="0.4">
      <c r="B55" s="42" t="s">
        <v>300</v>
      </c>
      <c r="D55" s="113"/>
      <c r="E55" s="114" t="s">
        <v>240</v>
      </c>
      <c r="F55" s="42" t="s">
        <v>301</v>
      </c>
      <c r="I55" s="107"/>
      <c r="J55" s="89"/>
      <c r="K55" s="105"/>
      <c r="L55" s="89"/>
      <c r="M55" s="31">
        <v>0</v>
      </c>
      <c r="N55" s="111"/>
      <c r="O55" s="31"/>
      <c r="Q55" s="1" t="str">
        <f t="shared" si="0"/>
        <v>$</v>
      </c>
      <c r="S55"/>
      <c r="T55"/>
      <c r="U55"/>
      <c r="V55"/>
      <c r="W55"/>
      <c r="X55"/>
      <c r="Y55"/>
      <c r="Z55"/>
    </row>
    <row r="56" spans="2:26 16384:16384" ht="12.75" customHeight="1" x14ac:dyDescent="0.4">
      <c r="C56" s="101"/>
      <c r="D56" s="113"/>
      <c r="E56" s="114"/>
      <c r="I56" s="107"/>
      <c r="J56" s="89"/>
      <c r="K56" s="105"/>
      <c r="L56" s="89"/>
      <c r="M56" s="31"/>
      <c r="N56" s="111"/>
      <c r="O56" s="31"/>
      <c r="Q56" s="1" t="s">
        <v>5</v>
      </c>
      <c r="S56"/>
      <c r="T56"/>
      <c r="U56"/>
      <c r="V56"/>
      <c r="W56"/>
      <c r="X56"/>
      <c r="Y56"/>
      <c r="Z56"/>
    </row>
    <row r="57" spans="2:26 16384:16384" ht="12.75" customHeight="1" x14ac:dyDescent="0.4">
      <c r="B57" s="112" t="s">
        <v>302</v>
      </c>
      <c r="D57" s="108"/>
      <c r="E57" s="86" t="s">
        <v>303</v>
      </c>
      <c r="I57" s="107"/>
      <c r="J57" s="89"/>
      <c r="K57" s="109">
        <v>12</v>
      </c>
      <c r="L57" s="89"/>
      <c r="M57" s="28">
        <v>87411</v>
      </c>
      <c r="N57" s="111"/>
      <c r="O57" s="28">
        <v>-93335</v>
      </c>
      <c r="Q57" s="1" t="str">
        <f t="shared" si="0"/>
        <v/>
      </c>
      <c r="S57"/>
      <c r="T57"/>
      <c r="U57"/>
      <c r="V57"/>
      <c r="W57"/>
      <c r="X57"/>
      <c r="Y57"/>
      <c r="Z57"/>
    </row>
    <row r="58" spans="2:26 16384:16384" ht="12.75" customHeight="1" x14ac:dyDescent="0.4">
      <c r="D58" s="106"/>
      <c r="F58" s="121"/>
      <c r="I58" s="107"/>
      <c r="J58" s="89"/>
      <c r="K58" s="105"/>
      <c r="L58" s="89"/>
      <c r="M58" s="31"/>
      <c r="N58" s="111"/>
      <c r="O58" s="31"/>
      <c r="Q58" s="1" t="s">
        <v>5</v>
      </c>
      <c r="S58"/>
      <c r="T58"/>
      <c r="U58"/>
      <c r="V58"/>
      <c r="W58"/>
      <c r="X58"/>
      <c r="Y58"/>
      <c r="Z58"/>
    </row>
    <row r="59" spans="2:26 16384:16384" ht="12.75" customHeight="1" x14ac:dyDescent="0.45">
      <c r="D59" s="122"/>
      <c r="E59" s="123" t="s">
        <v>304</v>
      </c>
      <c r="F59" s="123" t="s">
        <v>305</v>
      </c>
      <c r="G59" s="124"/>
      <c r="H59" s="124"/>
      <c r="I59" s="125"/>
      <c r="J59" s="126"/>
      <c r="K59" s="127"/>
      <c r="L59" s="126"/>
      <c r="M59" s="45">
        <f>+M13+M18+M20+M22+M28+M32+M37+M44+M48+M50+M52+M57</f>
        <v>4517588</v>
      </c>
      <c r="N59" s="128"/>
      <c r="O59" s="45">
        <f>+O13+O18+O20+O22+O28+O32+O37+O44+O48+O50+O52+O57-1</f>
        <v>3366655</v>
      </c>
      <c r="Q59" s="1" t="str">
        <f t="shared" si="0"/>
        <v/>
      </c>
      <c r="S59"/>
      <c r="T59"/>
      <c r="U59"/>
      <c r="V59"/>
      <c r="W59"/>
      <c r="X59"/>
      <c r="Y59"/>
      <c r="Z59"/>
    </row>
    <row r="60" spans="2:26 16384:16384" ht="12.75" customHeight="1" x14ac:dyDescent="0.4">
      <c r="C60" s="101"/>
      <c r="D60" s="106"/>
      <c r="F60" s="121"/>
      <c r="I60" s="107"/>
      <c r="J60" s="89"/>
      <c r="K60" s="105"/>
      <c r="L60" s="89"/>
      <c r="M60" s="31"/>
      <c r="N60" s="111"/>
      <c r="O60" s="31"/>
      <c r="Q60" s="1" t="s">
        <v>5</v>
      </c>
      <c r="S60"/>
      <c r="T60"/>
      <c r="U60"/>
      <c r="V60"/>
      <c r="W60"/>
      <c r="X60"/>
      <c r="Y60"/>
      <c r="Z60"/>
    </row>
    <row r="61" spans="2:26 16384:16384" ht="12.75" hidden="1" customHeight="1" x14ac:dyDescent="0.4">
      <c r="D61" s="106"/>
      <c r="F61" s="121"/>
      <c r="I61" s="107"/>
      <c r="J61" s="89"/>
      <c r="K61" s="105"/>
      <c r="L61" s="89"/>
      <c r="M61" s="31"/>
      <c r="N61" s="111"/>
      <c r="O61" s="31"/>
      <c r="Q61" s="1" t="s">
        <v>70</v>
      </c>
      <c r="S61"/>
      <c r="T61"/>
      <c r="U61"/>
      <c r="V61"/>
      <c r="W61"/>
      <c r="X61"/>
      <c r="Y61"/>
      <c r="Z61"/>
    </row>
    <row r="62" spans="2:26 16384:16384" ht="12.75" customHeight="1" x14ac:dyDescent="0.4">
      <c r="D62" s="108"/>
      <c r="E62" s="86" t="s">
        <v>306</v>
      </c>
      <c r="I62" s="107"/>
      <c r="J62" s="89"/>
      <c r="K62" s="109">
        <v>8</v>
      </c>
      <c r="L62" s="89"/>
      <c r="M62" s="28">
        <f>+M63+M66</f>
        <v>651339</v>
      </c>
      <c r="N62" s="111"/>
      <c r="O62" s="28">
        <f>+O63+O66</f>
        <v>395604</v>
      </c>
      <c r="Q62" s="1" t="str">
        <f t="shared" si="0"/>
        <v/>
      </c>
      <c r="R62" s="42" t="s">
        <v>307</v>
      </c>
      <c r="S62"/>
      <c r="T62"/>
      <c r="U62"/>
      <c r="V62"/>
      <c r="W62"/>
      <c r="X62"/>
      <c r="Y62"/>
      <c r="Z62"/>
    </row>
    <row r="63" spans="2:26 16384:16384" ht="12.75" hidden="1" customHeight="1" x14ac:dyDescent="0.4">
      <c r="C63" s="101"/>
      <c r="D63" s="108"/>
      <c r="E63" s="114" t="s">
        <v>235</v>
      </c>
      <c r="F63" s="42" t="s">
        <v>308</v>
      </c>
      <c r="I63" s="107"/>
      <c r="J63" s="89"/>
      <c r="K63" s="109"/>
      <c r="L63" s="89"/>
      <c r="M63" s="28">
        <f>+SUM(M64:M65)</f>
        <v>0</v>
      </c>
      <c r="N63" s="111"/>
      <c r="O63" s="28">
        <f>+SUM(O64:O65)</f>
        <v>0</v>
      </c>
      <c r="Q63" s="1" t="str">
        <f t="shared" si="0"/>
        <v>$</v>
      </c>
      <c r="S63"/>
      <c r="T63"/>
      <c r="U63"/>
      <c r="V63"/>
      <c r="W63"/>
      <c r="X63"/>
      <c r="Y63"/>
      <c r="Z63"/>
    </row>
    <row r="64" spans="2:26 16384:16384" ht="12.75" hidden="1" customHeight="1" x14ac:dyDescent="0.4">
      <c r="B64" s="129" t="s">
        <v>309</v>
      </c>
      <c r="C64" s="101"/>
      <c r="D64" s="108"/>
      <c r="E64" s="121"/>
      <c r="F64" s="42" t="s">
        <v>310</v>
      </c>
      <c r="I64" s="107"/>
      <c r="J64" s="89"/>
      <c r="K64" s="109"/>
      <c r="L64" s="89"/>
      <c r="M64" s="28">
        <v>0</v>
      </c>
      <c r="N64" s="111"/>
      <c r="O64" s="28"/>
      <c r="Q64" s="1" t="str">
        <f t="shared" si="0"/>
        <v>$</v>
      </c>
      <c r="S64"/>
      <c r="T64"/>
      <c r="U64"/>
      <c r="V64"/>
      <c r="W64"/>
      <c r="X64"/>
      <c r="Y64"/>
      <c r="Z64"/>
    </row>
    <row r="65" spans="2:26" ht="12.75" hidden="1" customHeight="1" x14ac:dyDescent="0.4">
      <c r="B65" s="129" t="s">
        <v>311</v>
      </c>
      <c r="C65" s="101"/>
      <c r="D65" s="108"/>
      <c r="E65" s="121"/>
      <c r="F65" s="42" t="s">
        <v>312</v>
      </c>
      <c r="I65" s="107"/>
      <c r="J65" s="89"/>
      <c r="K65" s="109"/>
      <c r="L65" s="89"/>
      <c r="M65" s="28">
        <v>0</v>
      </c>
      <c r="N65" s="111"/>
      <c r="O65" s="28"/>
      <c r="Q65" s="1" t="str">
        <f t="shared" si="0"/>
        <v>$</v>
      </c>
      <c r="S65"/>
      <c r="T65"/>
      <c r="U65"/>
      <c r="V65"/>
      <c r="W65"/>
      <c r="X65"/>
      <c r="Y65"/>
      <c r="Z65"/>
    </row>
    <row r="66" spans="2:26" ht="12.75" customHeight="1" x14ac:dyDescent="0.4">
      <c r="C66" s="101"/>
      <c r="D66" s="113"/>
      <c r="E66" s="114" t="s">
        <v>238</v>
      </c>
      <c r="F66" s="42" t="s">
        <v>313</v>
      </c>
      <c r="I66" s="107"/>
      <c r="J66" s="89"/>
      <c r="K66" s="105"/>
      <c r="L66" s="89"/>
      <c r="M66" s="31">
        <f>+SUM(M67:M68)</f>
        <v>651339</v>
      </c>
      <c r="N66" s="111"/>
      <c r="O66" s="31">
        <f>+SUM(O67:O68)</f>
        <v>395604</v>
      </c>
      <c r="Q66" s="1" t="str">
        <f t="shared" si="0"/>
        <v/>
      </c>
      <c r="S66"/>
      <c r="T66"/>
      <c r="U66"/>
      <c r="V66"/>
      <c r="W66"/>
      <c r="X66"/>
      <c r="Y66"/>
      <c r="Z66"/>
    </row>
    <row r="67" spans="2:26" ht="12.75" customHeight="1" x14ac:dyDescent="0.4">
      <c r="B67" s="129" t="s">
        <v>314</v>
      </c>
      <c r="C67" s="101"/>
      <c r="D67" s="113"/>
      <c r="E67" s="121"/>
      <c r="F67" s="42" t="s">
        <v>310</v>
      </c>
      <c r="H67" s="114"/>
      <c r="I67" s="107"/>
      <c r="J67" s="89"/>
      <c r="K67" s="105"/>
      <c r="L67" s="89"/>
      <c r="M67" s="31">
        <v>651216</v>
      </c>
      <c r="N67" s="111"/>
      <c r="O67" s="31">
        <v>395601</v>
      </c>
      <c r="Q67" s="1" t="str">
        <f t="shared" si="0"/>
        <v/>
      </c>
      <c r="R67" s="130" t="s">
        <v>315</v>
      </c>
      <c r="S67"/>
      <c r="T67"/>
      <c r="U67"/>
      <c r="V67"/>
      <c r="W67"/>
      <c r="X67"/>
      <c r="Y67"/>
      <c r="Z67"/>
    </row>
    <row r="68" spans="2:26" ht="12.75" customHeight="1" x14ac:dyDescent="0.4">
      <c r="B68" s="129" t="s">
        <v>316</v>
      </c>
      <c r="C68" s="101"/>
      <c r="D68" s="113"/>
      <c r="E68" s="121"/>
      <c r="F68" s="42" t="s">
        <v>312</v>
      </c>
      <c r="H68" s="114"/>
      <c r="I68" s="107"/>
      <c r="J68" s="89"/>
      <c r="K68" s="105"/>
      <c r="L68" s="89"/>
      <c r="M68" s="31">
        <v>123</v>
      </c>
      <c r="N68" s="111"/>
      <c r="O68" s="31">
        <v>3</v>
      </c>
      <c r="Q68" s="1" t="str">
        <f t="shared" si="0"/>
        <v/>
      </c>
      <c r="R68" s="130" t="s">
        <v>317</v>
      </c>
      <c r="S68"/>
      <c r="T68"/>
      <c r="U68"/>
      <c r="V68"/>
      <c r="W68"/>
      <c r="X68"/>
      <c r="Y68"/>
      <c r="Z68"/>
    </row>
    <row r="69" spans="2:26" ht="12.75" customHeight="1" x14ac:dyDescent="0.4">
      <c r="D69" s="113"/>
      <c r="E69" s="114"/>
      <c r="I69" s="107"/>
      <c r="J69" s="89"/>
      <c r="K69" s="105"/>
      <c r="L69" s="89"/>
      <c r="M69" s="31"/>
      <c r="N69" s="111"/>
      <c r="O69" s="31"/>
      <c r="Q69" s="1" t="s">
        <v>5</v>
      </c>
      <c r="S69"/>
      <c r="T69"/>
      <c r="U69"/>
      <c r="V69"/>
      <c r="W69"/>
      <c r="X69"/>
      <c r="Y69"/>
      <c r="Z69"/>
    </row>
    <row r="70" spans="2:26" ht="12.75" customHeight="1" x14ac:dyDescent="0.4">
      <c r="C70" s="101"/>
      <c r="D70" s="113"/>
      <c r="E70" s="86" t="s">
        <v>318</v>
      </c>
      <c r="I70" s="107"/>
      <c r="J70" s="89"/>
      <c r="K70" s="109">
        <v>8</v>
      </c>
      <c r="L70" s="89"/>
      <c r="M70" s="28">
        <f>+SUM(M71:M73)</f>
        <v>-443625</v>
      </c>
      <c r="N70" s="111"/>
      <c r="O70" s="28">
        <f>+SUM(O71:O73)</f>
        <v>-494745</v>
      </c>
      <c r="Q70" s="1" t="str">
        <f t="shared" si="0"/>
        <v/>
      </c>
      <c r="S70"/>
      <c r="T70"/>
      <c r="U70"/>
      <c r="V70"/>
      <c r="W70"/>
      <c r="X70"/>
      <c r="Y70"/>
      <c r="Z70"/>
    </row>
    <row r="71" spans="2:26" ht="12.75" customHeight="1" x14ac:dyDescent="0.4">
      <c r="B71" s="42" t="s">
        <v>319</v>
      </c>
      <c r="C71" s="101"/>
      <c r="D71" s="113"/>
      <c r="E71" s="114" t="s">
        <v>235</v>
      </c>
      <c r="F71" s="42" t="s">
        <v>320</v>
      </c>
      <c r="I71" s="107"/>
      <c r="J71" s="89"/>
      <c r="K71" s="105"/>
      <c r="L71" s="89"/>
      <c r="M71" s="31">
        <v>-1795</v>
      </c>
      <c r="N71" s="111"/>
      <c r="O71" s="31">
        <v>-213080</v>
      </c>
      <c r="Q71" s="1" t="str">
        <f t="shared" si="0"/>
        <v/>
      </c>
      <c r="S71"/>
      <c r="T71"/>
      <c r="U71"/>
      <c r="V71"/>
      <c r="W71"/>
      <c r="X71"/>
      <c r="Y71"/>
      <c r="Z71"/>
    </row>
    <row r="72" spans="2:26" ht="12.75" customHeight="1" x14ac:dyDescent="0.4">
      <c r="B72" s="42" t="s">
        <v>321</v>
      </c>
      <c r="C72" s="101"/>
      <c r="D72" s="108"/>
      <c r="E72" s="114" t="s">
        <v>238</v>
      </c>
      <c r="F72" s="42" t="s">
        <v>322</v>
      </c>
      <c r="I72" s="107"/>
      <c r="J72" s="89"/>
      <c r="K72" s="105"/>
      <c r="L72" s="89"/>
      <c r="M72" s="31">
        <v>-441830</v>
      </c>
      <c r="N72" s="111"/>
      <c r="O72" s="31">
        <v>-281665</v>
      </c>
      <c r="Q72" s="1" t="str">
        <f t="shared" si="0"/>
        <v/>
      </c>
      <c r="S72"/>
      <c r="T72"/>
      <c r="U72"/>
      <c r="V72"/>
      <c r="W72"/>
      <c r="X72"/>
      <c r="Y72"/>
      <c r="Z72"/>
    </row>
    <row r="73" spans="2:26" ht="12.75" hidden="1" customHeight="1" x14ac:dyDescent="0.4">
      <c r="B73" s="42" t="s">
        <v>323</v>
      </c>
      <c r="C73" s="101"/>
      <c r="D73" s="108"/>
      <c r="E73" s="114" t="s">
        <v>240</v>
      </c>
      <c r="F73" s="42" t="s">
        <v>324</v>
      </c>
      <c r="I73" s="107"/>
      <c r="J73" s="89"/>
      <c r="K73" s="105"/>
      <c r="L73" s="89"/>
      <c r="M73" s="31">
        <v>0</v>
      </c>
      <c r="N73" s="111"/>
      <c r="O73" s="31"/>
      <c r="Q73" s="1" t="str">
        <f t="shared" si="0"/>
        <v>$</v>
      </c>
      <c r="S73"/>
      <c r="T73"/>
      <c r="U73"/>
      <c r="V73"/>
      <c r="W73"/>
      <c r="X73"/>
      <c r="Y73"/>
      <c r="Z73"/>
    </row>
    <row r="74" spans="2:26" ht="12.75" customHeight="1" x14ac:dyDescent="0.4">
      <c r="D74" s="113"/>
      <c r="E74" s="114"/>
      <c r="I74" s="107"/>
      <c r="J74" s="89"/>
      <c r="K74" s="105"/>
      <c r="L74" s="89"/>
      <c r="M74" s="31"/>
      <c r="N74" s="111"/>
      <c r="O74" s="31"/>
      <c r="Q74" s="1" t="s">
        <v>5</v>
      </c>
      <c r="S74"/>
      <c r="T74"/>
      <c r="U74"/>
      <c r="V74"/>
      <c r="W74"/>
      <c r="X74"/>
      <c r="Y74"/>
      <c r="Z74"/>
    </row>
    <row r="75" spans="2:26" ht="12.75" customHeight="1" x14ac:dyDescent="0.4">
      <c r="C75" s="101"/>
      <c r="D75" s="113"/>
      <c r="E75" s="86" t="s">
        <v>325</v>
      </c>
      <c r="I75" s="107"/>
      <c r="J75" s="89"/>
      <c r="K75" s="116"/>
      <c r="L75" s="89"/>
      <c r="M75" s="110">
        <f>+SUM(M76:M77)</f>
        <v>-250000</v>
      </c>
      <c r="N75" s="111"/>
      <c r="O75" s="110">
        <f>+SUM(O76:O77)</f>
        <v>0</v>
      </c>
      <c r="Q75" s="1" t="str">
        <f t="shared" si="0"/>
        <v/>
      </c>
      <c r="S75"/>
      <c r="T75"/>
      <c r="U75"/>
      <c r="V75"/>
      <c r="W75"/>
      <c r="X75"/>
      <c r="Y75"/>
      <c r="Z75"/>
    </row>
    <row r="76" spans="2:26" ht="12.75" customHeight="1" x14ac:dyDescent="0.4">
      <c r="B76" s="112" t="s">
        <v>326</v>
      </c>
      <c r="D76" s="113"/>
      <c r="E76" s="114" t="s">
        <v>235</v>
      </c>
      <c r="F76" s="42" t="s">
        <v>297</v>
      </c>
      <c r="I76" s="107"/>
      <c r="J76" s="89"/>
      <c r="K76" s="116"/>
      <c r="L76" s="89"/>
      <c r="M76" s="31">
        <v>-250000</v>
      </c>
      <c r="N76" s="111"/>
      <c r="O76" s="110">
        <v>0</v>
      </c>
      <c r="Q76" s="1" t="str">
        <f t="shared" si="0"/>
        <v/>
      </c>
      <c r="S76"/>
      <c r="T76"/>
      <c r="U76"/>
      <c r="V76"/>
      <c r="W76"/>
      <c r="X76"/>
      <c r="Y76"/>
      <c r="Z76"/>
    </row>
    <row r="77" spans="2:26" ht="12.75" hidden="1" customHeight="1" x14ac:dyDescent="0.4">
      <c r="B77" s="112" t="s">
        <v>327</v>
      </c>
      <c r="C77" s="101"/>
      <c r="D77" s="113"/>
      <c r="E77" s="114" t="s">
        <v>238</v>
      </c>
      <c r="F77" s="42" t="s">
        <v>299</v>
      </c>
      <c r="I77" s="107"/>
      <c r="J77" s="89"/>
      <c r="K77" s="105"/>
      <c r="L77" s="89"/>
      <c r="M77" s="31">
        <v>0</v>
      </c>
      <c r="N77" s="111"/>
      <c r="O77" s="110"/>
      <c r="Q77" s="1" t="str">
        <f t="shared" ref="Q77:Q93" si="1">+IF(AND(M77=0,O77=0),"$","")</f>
        <v>$</v>
      </c>
      <c r="S77"/>
      <c r="T77"/>
      <c r="U77"/>
      <c r="V77"/>
      <c r="W77"/>
      <c r="X77"/>
      <c r="Y77"/>
      <c r="Z77"/>
    </row>
    <row r="78" spans="2:26" ht="12.75" customHeight="1" x14ac:dyDescent="0.4">
      <c r="C78" s="101"/>
      <c r="D78" s="106"/>
      <c r="F78" s="121"/>
      <c r="I78" s="107"/>
      <c r="J78" s="89"/>
      <c r="K78" s="105"/>
      <c r="L78" s="89"/>
      <c r="M78" s="31"/>
      <c r="N78" s="111"/>
      <c r="O78" s="31"/>
      <c r="Q78" s="1" t="s">
        <v>5</v>
      </c>
      <c r="S78"/>
      <c r="T78"/>
      <c r="U78"/>
      <c r="V78"/>
      <c r="W78"/>
      <c r="X78"/>
      <c r="Y78"/>
      <c r="Z78"/>
    </row>
    <row r="79" spans="2:26" ht="12.75" customHeight="1" x14ac:dyDescent="0.45">
      <c r="C79" s="101"/>
      <c r="D79" s="122"/>
      <c r="E79" s="123" t="s">
        <v>328</v>
      </c>
      <c r="F79" s="123" t="s">
        <v>329</v>
      </c>
      <c r="G79" s="124"/>
      <c r="H79" s="124"/>
      <c r="I79" s="125"/>
      <c r="J79" s="126"/>
      <c r="K79" s="127"/>
      <c r="L79" s="126"/>
      <c r="M79" s="19">
        <f>+M62+M70+M75</f>
        <v>-42286</v>
      </c>
      <c r="N79" s="128"/>
      <c r="O79" s="19">
        <f>+O62+O70+O75</f>
        <v>-99141</v>
      </c>
      <c r="Q79" s="1" t="str">
        <f t="shared" si="1"/>
        <v/>
      </c>
      <c r="S79"/>
      <c r="T79"/>
      <c r="U79"/>
      <c r="V79"/>
      <c r="W79"/>
      <c r="X79"/>
      <c r="Y79"/>
      <c r="Z79"/>
    </row>
    <row r="80" spans="2:26" ht="12.75" customHeight="1" x14ac:dyDescent="0.4">
      <c r="D80" s="106"/>
      <c r="F80" s="121"/>
      <c r="I80" s="107"/>
      <c r="J80" s="89"/>
      <c r="K80" s="105"/>
      <c r="L80" s="89"/>
      <c r="M80" s="31"/>
      <c r="N80" s="111"/>
      <c r="O80" s="31"/>
      <c r="Q80" s="1" t="s">
        <v>5</v>
      </c>
      <c r="S80"/>
      <c r="T80"/>
      <c r="U80"/>
      <c r="V80"/>
      <c r="W80"/>
      <c r="X80"/>
      <c r="Y80"/>
      <c r="Z80"/>
    </row>
    <row r="81" spans="2:26" ht="12.75" customHeight="1" x14ac:dyDescent="0.45">
      <c r="D81" s="122"/>
      <c r="E81" s="123" t="s">
        <v>330</v>
      </c>
      <c r="F81" s="123" t="s">
        <v>331</v>
      </c>
      <c r="G81" s="124"/>
      <c r="H81" s="124"/>
      <c r="I81" s="125"/>
      <c r="J81" s="126"/>
      <c r="K81" s="127"/>
      <c r="L81" s="126"/>
      <c r="M81" s="19">
        <f>+M79+M59</f>
        <v>4475302</v>
      </c>
      <c r="N81" s="128"/>
      <c r="O81" s="19">
        <f>+O79+O59</f>
        <v>3267514</v>
      </c>
      <c r="Q81" s="1" t="str">
        <f t="shared" si="1"/>
        <v/>
      </c>
      <c r="S81"/>
      <c r="T81"/>
      <c r="U81"/>
      <c r="V81"/>
      <c r="W81"/>
      <c r="X81"/>
      <c r="Y81"/>
      <c r="Z81"/>
    </row>
    <row r="82" spans="2:26" ht="12.75" customHeight="1" x14ac:dyDescent="0.4">
      <c r="D82" s="106"/>
      <c r="F82" s="121"/>
      <c r="I82" s="107"/>
      <c r="J82" s="89"/>
      <c r="K82" s="105"/>
      <c r="L82" s="89"/>
      <c r="M82" s="31"/>
      <c r="N82" s="111"/>
      <c r="O82" s="31"/>
      <c r="Q82" s="1" t="s">
        <v>5</v>
      </c>
      <c r="S82"/>
      <c r="T82"/>
      <c r="U82"/>
      <c r="V82"/>
      <c r="W82"/>
      <c r="X82"/>
      <c r="Y82"/>
      <c r="Z82"/>
    </row>
    <row r="83" spans="2:26" ht="12.75" hidden="1" customHeight="1" x14ac:dyDescent="0.4">
      <c r="D83" s="106"/>
      <c r="F83" s="121"/>
      <c r="I83" s="107"/>
      <c r="J83" s="89"/>
      <c r="K83" s="105"/>
      <c r="L83" s="89"/>
      <c r="M83" s="31"/>
      <c r="N83" s="111"/>
      <c r="O83" s="31"/>
      <c r="Q83" s="1" t="str">
        <f t="shared" si="1"/>
        <v>$</v>
      </c>
      <c r="S83"/>
      <c r="T83"/>
      <c r="U83"/>
      <c r="V83"/>
      <c r="W83"/>
      <c r="X83"/>
      <c r="Y83"/>
      <c r="Z83"/>
    </row>
    <row r="84" spans="2:26" ht="12.75" customHeight="1" x14ac:dyDescent="0.4">
      <c r="B84" s="112" t="s">
        <v>332</v>
      </c>
      <c r="D84" s="131"/>
      <c r="E84" s="132" t="s">
        <v>333</v>
      </c>
      <c r="F84" s="44"/>
      <c r="G84" s="133"/>
      <c r="H84" s="44"/>
      <c r="I84" s="104"/>
      <c r="J84" s="89"/>
      <c r="K84" s="109">
        <v>11</v>
      </c>
      <c r="L84" s="89"/>
      <c r="M84" s="28">
        <v>-1535823</v>
      </c>
      <c r="N84" s="111"/>
      <c r="O84" s="110">
        <v>-1154952</v>
      </c>
      <c r="Q84" s="1" t="str">
        <f t="shared" si="1"/>
        <v/>
      </c>
      <c r="S84"/>
      <c r="T84"/>
      <c r="U84"/>
      <c r="V84"/>
      <c r="W84"/>
      <c r="X84"/>
      <c r="Y84"/>
      <c r="Z84"/>
    </row>
    <row r="85" spans="2:26" ht="12.75" customHeight="1" x14ac:dyDescent="0.4">
      <c r="D85" s="106"/>
      <c r="F85" s="121"/>
      <c r="I85" s="107"/>
      <c r="J85" s="89"/>
      <c r="K85" s="105"/>
      <c r="L85" s="89"/>
      <c r="M85" s="31"/>
      <c r="N85" s="111"/>
      <c r="O85" s="31"/>
      <c r="Q85" s="1" t="s">
        <v>5</v>
      </c>
      <c r="S85"/>
      <c r="T85"/>
      <c r="U85"/>
      <c r="V85"/>
      <c r="W85"/>
      <c r="X85"/>
      <c r="Y85"/>
      <c r="Z85"/>
    </row>
    <row r="86" spans="2:26" ht="12.75" customHeight="1" x14ac:dyDescent="0.45">
      <c r="D86" s="122"/>
      <c r="E86" s="123" t="s">
        <v>334</v>
      </c>
      <c r="F86" s="123" t="s">
        <v>335</v>
      </c>
      <c r="G86" s="124"/>
      <c r="H86" s="124"/>
      <c r="I86" s="125"/>
      <c r="J86" s="126"/>
      <c r="K86" s="127"/>
      <c r="L86" s="126"/>
      <c r="M86" s="19">
        <f>+M84+M81</f>
        <v>2939479</v>
      </c>
      <c r="N86" s="128"/>
      <c r="O86" s="19">
        <f>+O84+O81</f>
        <v>2112562</v>
      </c>
      <c r="Q86" s="1" t="str">
        <f t="shared" si="1"/>
        <v/>
      </c>
      <c r="S86"/>
      <c r="T86"/>
      <c r="U86"/>
      <c r="V86"/>
      <c r="W86"/>
      <c r="X86"/>
      <c r="Y86"/>
      <c r="Z86"/>
    </row>
    <row r="87" spans="2:26" ht="12.75" hidden="1" customHeight="1" x14ac:dyDescent="0.4">
      <c r="D87" s="106"/>
      <c r="F87" s="121"/>
      <c r="I87" s="107"/>
      <c r="J87" s="89"/>
      <c r="K87" s="105"/>
      <c r="L87" s="89"/>
      <c r="M87" s="31"/>
      <c r="N87" s="111"/>
      <c r="O87" s="31"/>
      <c r="Q87" s="1" t="s">
        <v>70</v>
      </c>
      <c r="S87"/>
      <c r="T87"/>
      <c r="U87"/>
      <c r="V87"/>
      <c r="W87"/>
      <c r="X87"/>
      <c r="Y87"/>
      <c r="Z87"/>
    </row>
    <row r="88" spans="2:26" ht="12.75" hidden="1" customHeight="1" x14ac:dyDescent="0.4">
      <c r="C88" s="101"/>
      <c r="D88" s="106"/>
      <c r="F88" s="121"/>
      <c r="I88" s="107"/>
      <c r="J88" s="89"/>
      <c r="K88" s="105"/>
      <c r="L88" s="89"/>
      <c r="M88" s="31"/>
      <c r="N88" s="111"/>
      <c r="O88" s="31"/>
      <c r="Q88" s="1" t="s">
        <v>70</v>
      </c>
      <c r="S88"/>
      <c r="T88"/>
      <c r="U88"/>
      <c r="V88"/>
      <c r="W88"/>
      <c r="X88"/>
      <c r="Y88"/>
      <c r="Z88"/>
    </row>
    <row r="89" spans="2:26" ht="12.75" hidden="1" customHeight="1" x14ac:dyDescent="0.45">
      <c r="C89" s="101"/>
      <c r="D89" s="131"/>
      <c r="E89" s="103" t="s">
        <v>336</v>
      </c>
      <c r="F89" s="44"/>
      <c r="G89" s="44"/>
      <c r="H89" s="44"/>
      <c r="I89" s="104"/>
      <c r="J89" s="89"/>
      <c r="K89" s="105"/>
      <c r="L89" s="89"/>
      <c r="M89" s="31">
        <v>0</v>
      </c>
      <c r="N89" s="111"/>
      <c r="O89" s="31">
        <v>0</v>
      </c>
      <c r="Q89" s="1" t="str">
        <f t="shared" si="1"/>
        <v>$</v>
      </c>
      <c r="S89"/>
      <c r="T89"/>
      <c r="U89"/>
      <c r="V89"/>
      <c r="W89"/>
      <c r="X89"/>
      <c r="Y89"/>
      <c r="Z89"/>
    </row>
    <row r="90" spans="2:26" ht="12.75" customHeight="1" x14ac:dyDescent="0.4">
      <c r="C90" s="101"/>
      <c r="D90" s="106"/>
      <c r="F90" s="121"/>
      <c r="I90" s="107"/>
      <c r="J90" s="89"/>
      <c r="K90" s="105"/>
      <c r="L90" s="89"/>
      <c r="M90" s="31"/>
      <c r="N90" s="111"/>
      <c r="O90" s="31"/>
      <c r="Q90" s="1" t="s">
        <v>5</v>
      </c>
      <c r="S90"/>
      <c r="T90"/>
      <c r="U90" s="134"/>
      <c r="V90"/>
      <c r="W90"/>
      <c r="X90"/>
      <c r="Y90"/>
      <c r="Z90"/>
    </row>
    <row r="91" spans="2:26" ht="12.75" hidden="1" customHeight="1" x14ac:dyDescent="0.4">
      <c r="B91" s="112" t="s">
        <v>337</v>
      </c>
      <c r="C91" s="101"/>
      <c r="D91" s="131"/>
      <c r="E91" s="132" t="s">
        <v>338</v>
      </c>
      <c r="F91" s="44"/>
      <c r="G91" s="44"/>
      <c r="H91" s="44"/>
      <c r="I91" s="104"/>
      <c r="J91" s="89"/>
      <c r="K91" s="116"/>
      <c r="L91" s="89"/>
      <c r="M91" s="110">
        <v>0</v>
      </c>
      <c r="N91" s="111"/>
      <c r="O91" s="110">
        <v>0</v>
      </c>
      <c r="Q91" s="1" t="str">
        <f t="shared" si="1"/>
        <v>$</v>
      </c>
      <c r="S91"/>
      <c r="T91"/>
      <c r="U91"/>
      <c r="V91"/>
      <c r="W91"/>
      <c r="X91"/>
      <c r="Y91"/>
      <c r="Z91"/>
    </row>
    <row r="92" spans="2:26" ht="12.75" hidden="1" customHeight="1" x14ac:dyDescent="0.4">
      <c r="C92" s="101"/>
      <c r="D92" s="106"/>
      <c r="F92" s="121"/>
      <c r="I92" s="107"/>
      <c r="J92" s="89"/>
      <c r="K92" s="105"/>
      <c r="L92" s="89"/>
      <c r="M92" s="31"/>
      <c r="N92" s="111"/>
      <c r="O92" s="31"/>
      <c r="Q92" s="1" t="str">
        <f t="shared" si="1"/>
        <v>$</v>
      </c>
      <c r="S92"/>
      <c r="T92"/>
      <c r="U92"/>
      <c r="V92"/>
      <c r="W92"/>
      <c r="X92"/>
      <c r="Y92"/>
      <c r="Z92"/>
    </row>
    <row r="93" spans="2:26" ht="12.75" customHeight="1" x14ac:dyDescent="0.45">
      <c r="C93" s="101"/>
      <c r="D93" s="122"/>
      <c r="E93" s="123" t="s">
        <v>339</v>
      </c>
      <c r="F93" s="123"/>
      <c r="G93" s="124"/>
      <c r="H93" s="124"/>
      <c r="I93" s="125"/>
      <c r="J93" s="126"/>
      <c r="K93" s="127"/>
      <c r="L93" s="126"/>
      <c r="M93" s="19">
        <f>+M86+M91</f>
        <v>2939479</v>
      </c>
      <c r="N93" s="128"/>
      <c r="O93" s="19">
        <f>+O86+O91</f>
        <v>2112562</v>
      </c>
      <c r="Q93" s="1" t="str">
        <f t="shared" si="1"/>
        <v/>
      </c>
      <c r="S93"/>
      <c r="T93"/>
      <c r="U93"/>
      <c r="V93"/>
      <c r="W93"/>
      <c r="X93"/>
      <c r="Y93"/>
      <c r="Z93"/>
    </row>
    <row r="94" spans="2:26" ht="12.75" hidden="1" customHeight="1" x14ac:dyDescent="0.45">
      <c r="C94" s="101"/>
      <c r="D94" s="135"/>
      <c r="E94" s="136"/>
      <c r="F94" s="136"/>
      <c r="G94" s="137"/>
      <c r="H94" s="137"/>
      <c r="I94" s="138"/>
      <c r="J94" s="89"/>
      <c r="K94" s="139"/>
      <c r="L94" s="89"/>
      <c r="M94" s="139"/>
      <c r="N94" s="89"/>
      <c r="O94" s="139"/>
      <c r="Q94" s="1" t="s">
        <v>5</v>
      </c>
      <c r="S94"/>
      <c r="T94"/>
      <c r="U94"/>
      <c r="V94"/>
      <c r="W94"/>
      <c r="X94"/>
      <c r="Y94"/>
      <c r="Z94"/>
    </row>
    <row r="95" spans="2:26" ht="12.75" customHeight="1" x14ac:dyDescent="0.4">
      <c r="C95" s="101"/>
      <c r="J95" s="89"/>
      <c r="L95" s="89"/>
      <c r="N95" s="89"/>
      <c r="S95"/>
      <c r="T95"/>
      <c r="U95"/>
      <c r="V95"/>
      <c r="W95"/>
      <c r="X95"/>
      <c r="Y95"/>
      <c r="Z95"/>
    </row>
    <row r="96" spans="2:26" x14ac:dyDescent="0.4">
      <c r="C96" s="101"/>
      <c r="J96" s="89"/>
      <c r="L96" s="89"/>
      <c r="N96" s="89"/>
      <c r="S96"/>
      <c r="T96"/>
      <c r="U96"/>
      <c r="V96"/>
      <c r="W96"/>
      <c r="X96"/>
      <c r="Y96"/>
      <c r="Z96"/>
    </row>
    <row r="97" spans="3:26" x14ac:dyDescent="0.4">
      <c r="C97" s="101"/>
      <c r="J97" s="89"/>
      <c r="L97" s="89"/>
      <c r="M97" s="57"/>
      <c r="N97" s="89"/>
      <c r="O97" s="57"/>
      <c r="S97"/>
      <c r="T97"/>
      <c r="U97"/>
      <c r="V97"/>
      <c r="W97"/>
      <c r="X97"/>
      <c r="Y97"/>
      <c r="Z97"/>
    </row>
    <row r="98" spans="3:26" x14ac:dyDescent="0.4">
      <c r="C98" s="101"/>
      <c r="S98"/>
      <c r="T98"/>
      <c r="U98"/>
      <c r="V98"/>
      <c r="W98"/>
      <c r="X98"/>
      <c r="Y98"/>
      <c r="Z98"/>
    </row>
    <row r="99" spans="3:26" x14ac:dyDescent="0.4">
      <c r="C99" s="101"/>
      <c r="S99"/>
      <c r="T99"/>
      <c r="U99"/>
      <c r="V99"/>
      <c r="W99"/>
      <c r="X99"/>
      <c r="Y99"/>
      <c r="Z99"/>
    </row>
    <row r="100" spans="3:26" x14ac:dyDescent="0.4">
      <c r="S100"/>
      <c r="T100"/>
      <c r="U100"/>
      <c r="V100"/>
      <c r="W100"/>
      <c r="X100"/>
      <c r="Y100"/>
      <c r="Z100"/>
    </row>
    <row r="101" spans="3:26" x14ac:dyDescent="0.4">
      <c r="S101"/>
      <c r="T101"/>
      <c r="U101"/>
      <c r="V101"/>
      <c r="W101"/>
      <c r="X101"/>
      <c r="Y101"/>
      <c r="Z101"/>
    </row>
    <row r="102" spans="3:26" x14ac:dyDescent="0.4">
      <c r="S102"/>
      <c r="T102"/>
      <c r="U102"/>
      <c r="V102"/>
      <c r="W102"/>
      <c r="X102"/>
      <c r="Y102"/>
      <c r="Z102"/>
    </row>
    <row r="103" spans="3:26" x14ac:dyDescent="0.4">
      <c r="S103"/>
      <c r="T103"/>
      <c r="U103"/>
      <c r="V103"/>
      <c r="W103"/>
      <c r="X103"/>
      <c r="Y103"/>
      <c r="Z103"/>
    </row>
    <row r="104" spans="3:26" x14ac:dyDescent="0.4">
      <c r="S104"/>
      <c r="T104"/>
      <c r="U104"/>
      <c r="V104"/>
      <c r="W104"/>
      <c r="X104"/>
      <c r="Y104"/>
      <c r="Z104"/>
    </row>
    <row r="105" spans="3:26" x14ac:dyDescent="0.4">
      <c r="S105"/>
      <c r="T105"/>
      <c r="U105"/>
      <c r="V105"/>
      <c r="W105"/>
      <c r="X105"/>
      <c r="Y105"/>
      <c r="Z105"/>
    </row>
    <row r="106" spans="3:26" x14ac:dyDescent="0.4">
      <c r="S106"/>
      <c r="T106"/>
      <c r="U106"/>
      <c r="V106"/>
      <c r="W106"/>
      <c r="X106"/>
      <c r="Y106"/>
      <c r="Z106"/>
    </row>
    <row r="107" spans="3:26" x14ac:dyDescent="0.4">
      <c r="S107"/>
      <c r="T107"/>
      <c r="U107"/>
      <c r="V107"/>
      <c r="W107"/>
      <c r="X107"/>
      <c r="Y107"/>
      <c r="Z107"/>
    </row>
    <row r="108" spans="3:26" x14ac:dyDescent="0.4">
      <c r="S108"/>
      <c r="T108"/>
      <c r="U108"/>
      <c r="V108"/>
      <c r="W108"/>
      <c r="X108"/>
      <c r="Y108"/>
      <c r="Z108"/>
    </row>
    <row r="109" spans="3:26" x14ac:dyDescent="0.4">
      <c r="S109"/>
      <c r="T109"/>
      <c r="U109"/>
      <c r="V109"/>
      <c r="W109"/>
      <c r="X109"/>
      <c r="Y109"/>
      <c r="Z109"/>
    </row>
    <row r="110" spans="3:26" x14ac:dyDescent="0.4">
      <c r="S110"/>
      <c r="T110"/>
      <c r="U110"/>
      <c r="V110"/>
      <c r="W110"/>
      <c r="X110"/>
      <c r="Y110"/>
      <c r="Z110"/>
    </row>
    <row r="111" spans="3:26" x14ac:dyDescent="0.4">
      <c r="S111"/>
      <c r="T111"/>
      <c r="U111"/>
      <c r="V111"/>
      <c r="W111"/>
      <c r="X111"/>
      <c r="Y111"/>
      <c r="Z111"/>
    </row>
    <row r="112" spans="3:26" x14ac:dyDescent="0.4">
      <c r="S112"/>
      <c r="T112"/>
      <c r="U112"/>
      <c r="V112"/>
      <c r="W112"/>
      <c r="X112"/>
      <c r="Y112"/>
      <c r="Z112"/>
    </row>
    <row r="113" spans="19:26" x14ac:dyDescent="0.4">
      <c r="S113"/>
      <c r="T113"/>
      <c r="U113"/>
      <c r="V113"/>
      <c r="W113"/>
      <c r="X113"/>
      <c r="Y113"/>
      <c r="Z113"/>
    </row>
    <row r="114" spans="19:26" x14ac:dyDescent="0.4">
      <c r="S114"/>
      <c r="T114"/>
      <c r="U114"/>
      <c r="V114"/>
      <c r="W114"/>
      <c r="X114"/>
      <c r="Y114"/>
      <c r="Z114"/>
    </row>
    <row r="115" spans="19:26" x14ac:dyDescent="0.4">
      <c r="S115"/>
      <c r="T115"/>
      <c r="U115"/>
      <c r="V115"/>
      <c r="W115"/>
      <c r="X115"/>
      <c r="Y115"/>
      <c r="Z115"/>
    </row>
    <row r="116" spans="19:26" x14ac:dyDescent="0.4">
      <c r="S116"/>
      <c r="T116"/>
      <c r="U116"/>
      <c r="V116"/>
      <c r="W116"/>
      <c r="X116"/>
      <c r="Y116"/>
      <c r="Z116"/>
    </row>
  </sheetData>
  <autoFilter ref="Q8:Q94" xr:uid="{00000000-0001-0000-0100-000000000000}">
    <filterColumn colId="0">
      <filters blank="1">
        <filter val="a"/>
      </filters>
    </filterColumn>
  </autoFilter>
  <dataValidations count="1">
    <dataValidation type="list" allowBlank="1" showInputMessage="1" showErrorMessage="1" sqref="I3" xr:uid="{3E5F3698-F451-49F0-9B80-54DC271276FE}">
      <formula1>"INTERMEDIO, FINAL"</formula1>
    </dataValidation>
  </dataValidations>
  <pageMargins left="0.75" right="0.75" top="1" bottom="1" header="0" footer="0"/>
  <pageSetup paperSize="9" scale="73" fitToHeight="0" orientation="portrait" r:id="rId1"/>
  <headerFooter alignWithMargins="0"/>
  <colBreaks count="1" manualBreakCount="1">
    <brk id="15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BCE CONS</vt:lpstr>
      <vt:lpstr>PL CONS</vt:lpstr>
      <vt:lpstr>BCE</vt:lpstr>
      <vt:lpstr>PL</vt:lpstr>
      <vt:lpstr>BCE!Área_de_impresión</vt:lpstr>
      <vt:lpstr>'BCE CONS'!Área_de_impresión</vt:lpstr>
      <vt:lpstr>PL!Área_de_impresión</vt:lpstr>
      <vt:lpstr>'PL CONS'!Área_de_impresión</vt:lpstr>
      <vt:lpstr>'BCE CONS'!Títulos_a_imprimir</vt:lpstr>
      <vt:lpstr>'PL CONS'!Títulos_a_imprimir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Fernando Pérez</cp:lastModifiedBy>
  <dcterms:created xsi:type="dcterms:W3CDTF">2023-04-28T16:48:40Z</dcterms:created>
  <dcterms:modified xsi:type="dcterms:W3CDTF">2023-04-28T18:29:51Z</dcterms:modified>
</cp:coreProperties>
</file>